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18190" windowHeight="7160" activeTab="5"/>
  </bookViews>
  <sheets>
    <sheet name="2017-18" sheetId="1" r:id="rId1"/>
    <sheet name="2018-19" sheetId="4" r:id="rId2"/>
    <sheet name="2020-21" sheetId="5" r:id="rId3"/>
    <sheet name="2021-22" sheetId="6" r:id="rId4"/>
    <sheet name="2022-23" sheetId="7" r:id="rId5"/>
    <sheet name="2023-24" sheetId="8" r:id="rId6"/>
  </sheets>
  <calcPr calcId="152511"/>
</workbook>
</file>

<file path=xl/calcChain.xml><?xml version="1.0" encoding="utf-8"?>
<calcChain xmlns="http://schemas.openxmlformats.org/spreadsheetml/2006/main">
  <c r="G18" i="8" l="1"/>
  <c r="I15" i="8"/>
  <c r="G14" i="8"/>
  <c r="G13" i="8"/>
  <c r="I19" i="8"/>
  <c r="E18" i="8"/>
  <c r="E14" i="8"/>
  <c r="E13" i="8"/>
  <c r="I13" i="8" s="1"/>
  <c r="H33" i="8"/>
  <c r="F36" i="8" s="1"/>
  <c r="I16" i="8"/>
  <c r="I14" i="8"/>
  <c r="I9" i="8"/>
  <c r="I18" i="8" l="1"/>
  <c r="I17" i="8"/>
  <c r="I20" i="8"/>
  <c r="F37" i="8"/>
  <c r="H37" i="8" s="1"/>
  <c r="H42" i="8" s="1"/>
  <c r="H36" i="8"/>
  <c r="F39" i="7"/>
  <c r="F40" i="7" s="1"/>
  <c r="H40" i="7" s="1"/>
  <c r="H45" i="7" s="1"/>
  <c r="H36" i="7"/>
  <c r="G23" i="7"/>
  <c r="E23" i="7"/>
  <c r="I23" i="7" s="1"/>
  <c r="G22" i="7"/>
  <c r="E22" i="7"/>
  <c r="I22" i="7" s="1"/>
  <c r="G21" i="7"/>
  <c r="E21" i="7"/>
  <c r="I21" i="7" s="1"/>
  <c r="G20" i="7"/>
  <c r="E20" i="7"/>
  <c r="I20" i="7" s="1"/>
  <c r="I19" i="7"/>
  <c r="G18" i="7"/>
  <c r="E18" i="7"/>
  <c r="G17" i="7"/>
  <c r="E17" i="7"/>
  <c r="I17" i="7" s="1"/>
  <c r="G16" i="7"/>
  <c r="E16" i="7"/>
  <c r="I12" i="7"/>
  <c r="H41" i="8" l="1"/>
  <c r="H43" i="8" s="1"/>
  <c r="H38" i="8"/>
  <c r="I16" i="7"/>
  <c r="I18" i="7"/>
  <c r="H39" i="7"/>
  <c r="G21" i="6"/>
  <c r="E21" i="6"/>
  <c r="G19" i="6"/>
  <c r="E19" i="6"/>
  <c r="G18" i="6"/>
  <c r="E18" i="6"/>
  <c r="G14" i="6"/>
  <c r="E14" i="6"/>
  <c r="G20" i="6"/>
  <c r="I20" i="6" s="1"/>
  <c r="G16" i="6"/>
  <c r="G15" i="6"/>
  <c r="E20" i="6"/>
  <c r="E16" i="6"/>
  <c r="E15" i="6"/>
  <c r="F37" i="6"/>
  <c r="F38" i="6" s="1"/>
  <c r="H38" i="6" s="1"/>
  <c r="H43" i="6" s="1"/>
  <c r="H34" i="6"/>
  <c r="I17" i="6"/>
  <c r="I10" i="6"/>
  <c r="H41" i="7" l="1"/>
  <c r="H44" i="7"/>
  <c r="H46" i="7" s="1"/>
  <c r="I21" i="6"/>
  <c r="I19" i="6"/>
  <c r="I18" i="6"/>
  <c r="I16" i="6"/>
  <c r="I15" i="6"/>
  <c r="I14" i="6"/>
  <c r="H37" i="6"/>
  <c r="H33" i="5"/>
  <c r="F36" i="5" s="1"/>
  <c r="I20" i="5"/>
  <c r="I19" i="5"/>
  <c r="I18" i="5"/>
  <c r="I17" i="5"/>
  <c r="I16" i="5"/>
  <c r="I15" i="5"/>
  <c r="I14" i="5"/>
  <c r="I13" i="5"/>
  <c r="I9" i="5"/>
  <c r="H39" i="6" l="1"/>
  <c r="H42" i="6"/>
  <c r="H44" i="6" s="1"/>
  <c r="F37" i="5"/>
  <c r="H37" i="5" s="1"/>
  <c r="H42" i="5" s="1"/>
  <c r="H36" i="5"/>
  <c r="E20" i="4"/>
  <c r="E19" i="4"/>
  <c r="E18" i="4"/>
  <c r="E17" i="4"/>
  <c r="E16" i="4"/>
  <c r="E15" i="4"/>
  <c r="E14" i="4"/>
  <c r="E13" i="4"/>
  <c r="H41" i="5" l="1"/>
  <c r="H43" i="5" s="1"/>
  <c r="H38" i="5"/>
  <c r="H33" i="4"/>
  <c r="F36" i="4" s="1"/>
  <c r="F37" i="4" l="1"/>
  <c r="H37" i="4" s="1"/>
  <c r="H42" i="4" s="1"/>
  <c r="H36" i="4"/>
  <c r="I9" i="4"/>
  <c r="I20" i="4"/>
  <c r="I19" i="4"/>
  <c r="I18" i="4"/>
  <c r="I17" i="4"/>
  <c r="I16" i="4"/>
  <c r="I15" i="4"/>
  <c r="I14" i="4"/>
  <c r="I13" i="4"/>
  <c r="H41" i="4" l="1"/>
  <c r="H38" i="4"/>
  <c r="H43" i="4"/>
  <c r="I8" i="1"/>
  <c r="I9" i="1"/>
  <c r="I10" i="1"/>
  <c r="I11" i="1"/>
  <c r="I12" i="1"/>
  <c r="I13" i="1"/>
  <c r="I14" i="1"/>
  <c r="I7" i="1"/>
</calcChain>
</file>

<file path=xl/sharedStrings.xml><?xml version="1.0" encoding="utf-8"?>
<sst xmlns="http://schemas.openxmlformats.org/spreadsheetml/2006/main" count="184" uniqueCount="61">
  <si>
    <t>Percentage Increase</t>
  </si>
  <si>
    <t>Council Tax Band</t>
  </si>
  <si>
    <t>A</t>
  </si>
  <si>
    <t>B</t>
  </si>
  <si>
    <t>C</t>
  </si>
  <si>
    <t>D</t>
  </si>
  <si>
    <t>E</t>
  </si>
  <si>
    <t>F</t>
  </si>
  <si>
    <t>G</t>
  </si>
  <si>
    <t>H</t>
  </si>
  <si>
    <t>Oxfordshire County Council "Standard Amount"</t>
  </si>
  <si>
    <t>Oxfordshire County Council "Adult Social Care Precept"</t>
  </si>
  <si>
    <t>Total Oxfordshire County Council Precept</t>
  </si>
  <si>
    <t>The 2017-18 levy (3%) is based on the 2016-17 overall council tax precept (£1,281.64).</t>
  </si>
  <si>
    <t>and the 2017-18 levy (£38.45)</t>
  </si>
  <si>
    <r>
      <t>NOTE:</t>
    </r>
    <r>
      <rPr>
        <sz val="12"/>
        <color rgb="FF000000"/>
        <rFont val="Helvetica Neue Medium"/>
      </rPr>
      <t xml:space="preserve"> The adult social care levy (£63.10 for Band D) combines the amount charged in 2016-17 (£24.65) </t>
    </r>
  </si>
  <si>
    <t>OXFORDSHIRE COUNTY COUNCIL - ADULT SOCIAL CARE PRECEPT</t>
  </si>
  <si>
    <t>Made up of:</t>
  </si>
  <si>
    <t>General Expenditure</t>
  </si>
  <si>
    <t>Adult Social Care</t>
  </si>
  <si>
    <t>* 2.99%</t>
  </si>
  <si>
    <t>General Expenditure increase 18/19 is</t>
  </si>
  <si>
    <t>Adult Social Care Increase 2018/19 is</t>
  </si>
  <si>
    <t>* 3.00%</t>
  </si>
  <si>
    <t>2018/19 figures</t>
  </si>
  <si>
    <t>Increases for 2018/19</t>
  </si>
  <si>
    <t>What was the County's TOTAL Band D charge in 2017/18??</t>
  </si>
  <si>
    <t>COUNCIL TAX 2019-20</t>
  </si>
  <si>
    <t>It should be noted that as the County Council have already raised the maximum permitted amount</t>
  </si>
  <si>
    <t>of Adult Social Care precept over 2017-18 (3%) and 2018-19 (3%), there will be no ASC precept in 2019-20.</t>
  </si>
  <si>
    <t xml:space="preserve">The ASC figures shown below thus show no increase from 2018-19. </t>
  </si>
  <si>
    <r>
      <t>NOTE:</t>
    </r>
    <r>
      <rPr>
        <sz val="12"/>
        <color rgb="FF000000"/>
        <rFont val="Helvetica Neue Medium"/>
      </rPr>
      <t xml:space="preserve"> We are still required to show both elements on the Council Tax Bill.  The amount of Adult Social   </t>
    </r>
  </si>
  <si>
    <t>Care Precept will be shown as £0.00 and the perecentage increase 0.0%.</t>
  </si>
  <si>
    <t>The 2019-2020 increase of 2.99% is based on the overall band amounts for 2018-19.</t>
  </si>
  <si>
    <t>COUNCIL TAX 2020-21</t>
  </si>
  <si>
    <t>The Local Government Finance Settlement for 2020-21 allowed all authorities with social care</t>
  </si>
  <si>
    <t>responsibilities to levy an Adult Social Care Precept of 2% in 2020-21. This is in addition to</t>
  </si>
  <si>
    <t>their General Expenditure increase of 1.99%.</t>
  </si>
  <si>
    <r>
      <t>NOTE:</t>
    </r>
    <r>
      <rPr>
        <sz val="12"/>
        <color rgb="FF000000"/>
        <rFont val="Helvetica Neue Medium"/>
      </rPr>
      <t xml:space="preserve"> We are required to show both elements on the Council Tax Bill.  The amounts of Adult Social   </t>
    </r>
  </si>
  <si>
    <t>Care Precept will be shown as above and the perecentage increase 2.0%.</t>
  </si>
  <si>
    <t>The 2020-2021 increase of 3.99% is based on the overall band amounts for 2019-20.</t>
  </si>
  <si>
    <t>COUNCIL TAX 2021-22</t>
  </si>
  <si>
    <t>The Local Government Finance Settlement for 2021-22 allowed all authorities with social care</t>
  </si>
  <si>
    <t>Care Precept will be shown as above and the perecentage increase 1.0%.</t>
  </si>
  <si>
    <t>The 2021-2022 increase of 2.99% is based on the overall band amounts for 2020-21.</t>
  </si>
  <si>
    <t>responsibilities to levy an Adult Social Care Precept of 3% in 2021-22. This is in addition to their</t>
  </si>
  <si>
    <t>General Expenditure increase of 1.99%. For 2021-22 the County Council has opted for an ASC Precept of 1%.</t>
  </si>
  <si>
    <t>The County Council may decide to use the remaining 2% to finance Adult Social Care in 2022-23</t>
  </si>
  <si>
    <t>COUNCIL TAX 2022-23</t>
  </si>
  <si>
    <t>The Local Government Finance Settlement for 2022-23 allowed all authorities with social care</t>
  </si>
  <si>
    <t>responsibilities to levy an Adult Social Care Precept of 1% in 2022-23 (This is in addition to their</t>
  </si>
  <si>
    <t>General Expenditure increase of 1.99%). For 2022-23 the County Council has opted for this ASC Precept of 1%,</t>
  </si>
  <si>
    <t xml:space="preserve">and in addition is levying the remaining 2% that was permitted in 2021/22. In 2021/22 authorities </t>
  </si>
  <si>
    <t xml:space="preserve">with social care responsibilities were allowed to raise an ASC precept of up to 3%. If they elected to raise </t>
  </si>
  <si>
    <t xml:space="preserve">less, the remainder could be raised in 2022/23. Oxfordshire County Council opted for 1% only in 2021/22. </t>
  </si>
  <si>
    <t>Care Precept will be shown as above and the perecentage increase 3.0%.</t>
  </si>
  <si>
    <t>The 2022-2023 increase of 4.99% is based on the overall band amounts for 2021-22.</t>
  </si>
  <si>
    <t>COUNCIL TAX 2023-24</t>
  </si>
  <si>
    <t>The 2023-24 increase of 4.99% is based on the overall band amounts for 2022-23.</t>
  </si>
  <si>
    <r>
      <t>NOTE:</t>
    </r>
    <r>
      <rPr>
        <sz val="12"/>
        <color rgb="FF000000"/>
        <rFont val="Arial"/>
        <family val="2"/>
      </rPr>
      <t xml:space="preserve"> We are required to show both elements on the Council Tax Bill.  The amounts of Adult Social   </t>
    </r>
  </si>
  <si>
    <t>The Local Government Finance Settlement for 2023-24 allowed all authorities with social care responsibilities to levy an Adult Social Care Precept of 2.00% in 2023-24. This is in addition to their General Expenditure increase of 2.99%.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</si>
</sst>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Helvetica Neue Medium"/>
    </font>
    <font>
      <sz val="12"/>
      <color rgb="FF000000"/>
      <name val="Helvetica Neue Medium"/>
    </font>
    <font>
      <sz val="14"/>
      <color theme="1"/>
      <name val="Calibri"/>
      <family val="2"/>
      <scheme val="minor"/>
    </font>
    <font>
      <b/>
      <sz val="12"/>
      <color rgb="FFFF0000"/>
      <name val="Helvetica Neue Medium"/>
    </font>
    <font>
      <b/>
      <sz val="12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1"/>
      <color rgb="FFC00000"/>
      <name val="Arial"/>
      <family val="2"/>
    </font>
    <font>
      <u/>
      <sz val="11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wrapText="1"/>
    </xf>
    <xf numFmtId="0" fontId="0" fillId="0" borderId="2" xfId="0" applyBorder="1"/>
    <xf numFmtId="10" fontId="2" fillId="0" borderId="2" xfId="0" applyNumberFormat="1" applyFont="1" applyBorder="1"/>
    <xf numFmtId="0" fontId="2" fillId="0" borderId="2" xfId="0" applyFont="1" applyBorder="1"/>
    <xf numFmtId="0" fontId="8" fillId="0" borderId="2" xfId="0" applyFont="1" applyBorder="1"/>
    <xf numFmtId="10" fontId="2" fillId="0" borderId="3" xfId="0" applyNumberFormat="1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4" xfId="0" applyFont="1" applyBorder="1"/>
    <xf numFmtId="164" fontId="5" fillId="0" borderId="0" xfId="0" applyNumberFormat="1" applyFont="1" applyBorder="1"/>
    <xf numFmtId="164" fontId="0" fillId="0" borderId="0" xfId="0" applyNumberFormat="1" applyBorder="1"/>
    <xf numFmtId="164" fontId="5" fillId="0" borderId="5" xfId="0" applyNumberFormat="1" applyFont="1" applyBorder="1"/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7" xfId="0" applyFont="1" applyBorder="1"/>
    <xf numFmtId="0" fontId="4" fillId="0" borderId="8" xfId="0" applyFont="1" applyBorder="1"/>
    <xf numFmtId="0" fontId="3" fillId="0" borderId="4" xfId="0" applyFont="1" applyBorder="1" applyAlignment="1">
      <alignment wrapText="1"/>
    </xf>
    <xf numFmtId="0" fontId="9" fillId="0" borderId="6" xfId="0" applyFont="1" applyBorder="1" applyAlignment="1">
      <alignment vertical="center"/>
    </xf>
    <xf numFmtId="0" fontId="10" fillId="0" borderId="7" xfId="0" applyFont="1" applyBorder="1"/>
    <xf numFmtId="0" fontId="10" fillId="0" borderId="8" xfId="0" applyFont="1" applyBorder="1"/>
    <xf numFmtId="8" fontId="0" fillId="0" borderId="0" xfId="0" applyNumberFormat="1"/>
    <xf numFmtId="8" fontId="11" fillId="0" borderId="0" xfId="0" applyNumberFormat="1" applyFont="1"/>
    <xf numFmtId="8" fontId="12" fillId="0" borderId="0" xfId="0" applyNumberFormat="1" applyFont="1"/>
    <xf numFmtId="8" fontId="1" fillId="0" borderId="0" xfId="0" applyNumberFormat="1" applyFont="1"/>
    <xf numFmtId="10" fontId="13" fillId="0" borderId="0" xfId="0" applyNumberFormat="1" applyFont="1"/>
    <xf numFmtId="0" fontId="1" fillId="0" borderId="0" xfId="0" applyFont="1"/>
    <xf numFmtId="0" fontId="13" fillId="0" borderId="0" xfId="0" applyFont="1"/>
    <xf numFmtId="0" fontId="3" fillId="0" borderId="0" xfId="0" applyFont="1"/>
    <xf numFmtId="10" fontId="2" fillId="2" borderId="3" xfId="0" applyNumberFormat="1" applyFont="1" applyFill="1" applyBorder="1"/>
    <xf numFmtId="0" fontId="0" fillId="2" borderId="5" xfId="0" applyFill="1" applyBorder="1"/>
    <xf numFmtId="0" fontId="1" fillId="2" borderId="5" xfId="0" applyFont="1" applyFill="1" applyBorder="1" applyAlignment="1">
      <alignment horizontal="right" wrapText="1"/>
    </xf>
    <xf numFmtId="164" fontId="5" fillId="2" borderId="5" xfId="0" applyNumberFormat="1" applyFont="1" applyFill="1" applyBorder="1"/>
    <xf numFmtId="0" fontId="0" fillId="0" borderId="0" xfId="0"/>
    <xf numFmtId="8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164" fontId="5" fillId="3" borderId="0" xfId="0" applyNumberFormat="1" applyFont="1" applyFill="1" applyBorder="1"/>
    <xf numFmtId="0" fontId="15" fillId="3" borderId="0" xfId="0" applyFont="1" applyFill="1" applyAlignment="1">
      <alignment vertical="center"/>
    </xf>
    <xf numFmtId="4" fontId="14" fillId="3" borderId="0" xfId="0" applyNumberFormat="1" applyFont="1" applyFill="1" applyAlignment="1">
      <alignment vertical="center"/>
    </xf>
    <xf numFmtId="8" fontId="14" fillId="3" borderId="0" xfId="0" applyNumberFormat="1" applyFont="1" applyFill="1" applyAlignment="1">
      <alignment vertical="center"/>
    </xf>
    <xf numFmtId="0" fontId="5" fillId="3" borderId="0" xfId="0" applyFont="1" applyFill="1"/>
    <xf numFmtId="0" fontId="16" fillId="3" borderId="0" xfId="0" applyFont="1" applyFill="1"/>
    <xf numFmtId="0" fontId="16" fillId="3" borderId="1" xfId="0" applyFont="1" applyFill="1" applyBorder="1" applyAlignment="1">
      <alignment horizontal="left" wrapText="1"/>
    </xf>
    <xf numFmtId="0" fontId="5" fillId="3" borderId="2" xfId="0" applyFont="1" applyFill="1" applyBorder="1"/>
    <xf numFmtId="10" fontId="16" fillId="3" borderId="2" xfId="0" applyNumberFormat="1" applyFont="1" applyFill="1" applyBorder="1"/>
    <xf numFmtId="0" fontId="16" fillId="3" borderId="2" xfId="0" applyFont="1" applyFill="1" applyBorder="1"/>
    <xf numFmtId="0" fontId="17" fillId="3" borderId="2" xfId="0" applyFont="1" applyFill="1" applyBorder="1"/>
    <xf numFmtId="0" fontId="5" fillId="3" borderId="4" xfId="0" applyFont="1" applyFill="1" applyBorder="1"/>
    <xf numFmtId="0" fontId="5" fillId="3" borderId="0" xfId="0" applyFont="1" applyFill="1" applyBorder="1"/>
    <xf numFmtId="0" fontId="18" fillId="3" borderId="4" xfId="0" applyFont="1" applyFill="1" applyBorder="1" applyAlignment="1">
      <alignment wrapText="1"/>
    </xf>
    <xf numFmtId="0" fontId="19" fillId="3" borderId="0" xfId="0" applyFont="1" applyFill="1" applyBorder="1" applyAlignment="1">
      <alignment horizontal="right" wrapText="1"/>
    </xf>
    <xf numFmtId="0" fontId="19" fillId="3" borderId="4" xfId="0" applyFont="1" applyFill="1" applyBorder="1" applyAlignment="1">
      <alignment wrapText="1"/>
    </xf>
    <xf numFmtId="0" fontId="19" fillId="3" borderId="4" xfId="0" applyFont="1" applyFill="1" applyBorder="1"/>
    <xf numFmtId="0" fontId="5" fillId="3" borderId="5" xfId="0" applyFont="1" applyFill="1" applyBorder="1"/>
    <xf numFmtId="0" fontId="20" fillId="3" borderId="4" xfId="0" applyFont="1" applyFill="1" applyBorder="1" applyAlignment="1">
      <alignment vertical="center"/>
    </xf>
    <xf numFmtId="0" fontId="21" fillId="3" borderId="4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2" fillId="3" borderId="7" xfId="0" applyFont="1" applyFill="1" applyBorder="1"/>
    <xf numFmtId="0" fontId="22" fillId="3" borderId="8" xfId="0" applyFont="1" applyFill="1" applyBorder="1"/>
    <xf numFmtId="0" fontId="18" fillId="3" borderId="0" xfId="0" applyFont="1" applyFill="1"/>
    <xf numFmtId="8" fontId="19" fillId="3" borderId="0" xfId="0" applyNumberFormat="1" applyFont="1" applyFill="1"/>
    <xf numFmtId="8" fontId="23" fillId="3" borderId="0" xfId="0" applyNumberFormat="1" applyFont="1" applyFill="1"/>
    <xf numFmtId="8" fontId="24" fillId="3" borderId="0" xfId="0" applyNumberFormat="1" applyFont="1" applyFill="1"/>
    <xf numFmtId="8" fontId="5" fillId="3" borderId="0" xfId="0" applyNumberFormat="1" applyFont="1" applyFill="1"/>
    <xf numFmtId="0" fontId="19" fillId="3" borderId="0" xfId="0" applyFont="1" applyFill="1"/>
    <xf numFmtId="0" fontId="19" fillId="3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/>
    <xf numFmtId="10" fontId="16" fillId="0" borderId="3" xfId="0" applyNumberFormat="1" applyFont="1" applyFill="1" applyBorder="1"/>
    <xf numFmtId="0" fontId="5" fillId="0" borderId="5" xfId="0" applyFont="1" applyFill="1" applyBorder="1"/>
    <xf numFmtId="0" fontId="19" fillId="0" borderId="5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right" wrapText="1"/>
    </xf>
    <xf numFmtId="164" fontId="5" fillId="0" borderId="5" xfId="0" applyNumberFormat="1" applyFont="1" applyFill="1" applyBorder="1"/>
    <xf numFmtId="0" fontId="16" fillId="3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9"/>
  <sheetViews>
    <sheetView workbookViewId="0">
      <selection activeCell="G28" sqref="G28"/>
    </sheetView>
  </sheetViews>
  <sheetFormatPr defaultRowHeight="14.5"/>
  <cols>
    <col min="2" max="2" width="2.36328125" customWidth="1"/>
    <col min="3" max="3" width="14.453125" customWidth="1"/>
    <col min="5" max="5" width="20.08984375" customWidth="1"/>
    <col min="7" max="7" width="21.54296875" customWidth="1"/>
    <col min="9" max="9" width="22.36328125" customWidth="1"/>
  </cols>
  <sheetData>
    <row r="1" spans="3:9" ht="18.5">
      <c r="C1" s="1" t="s">
        <v>16</v>
      </c>
    </row>
    <row r="2" spans="3:9" ht="15" thickBot="1"/>
    <row r="3" spans="3:9" ht="37">
      <c r="C3" s="2" t="s">
        <v>0</v>
      </c>
      <c r="D3" s="3"/>
      <c r="E3" s="4">
        <v>1.9900000000000001E-2</v>
      </c>
      <c r="F3" s="5"/>
      <c r="G3" s="4">
        <v>0.03</v>
      </c>
      <c r="H3" s="6"/>
      <c r="I3" s="7">
        <v>4.99E-2</v>
      </c>
    </row>
    <row r="4" spans="3:9">
      <c r="C4" s="8"/>
      <c r="D4" s="9"/>
      <c r="E4" s="9"/>
      <c r="F4" s="9"/>
      <c r="G4" s="9"/>
      <c r="H4" s="9"/>
      <c r="I4" s="10"/>
    </row>
    <row r="5" spans="3:9" ht="46.5" customHeight="1">
      <c r="C5" s="23" t="s">
        <v>1</v>
      </c>
      <c r="D5" s="9"/>
      <c r="E5" s="12" t="s">
        <v>10</v>
      </c>
      <c r="F5" s="9"/>
      <c r="G5" s="12" t="s">
        <v>11</v>
      </c>
      <c r="H5" s="9"/>
      <c r="I5" s="13" t="s">
        <v>12</v>
      </c>
    </row>
    <row r="6" spans="3:9" ht="9.75" customHeight="1">
      <c r="C6" s="11"/>
      <c r="D6" s="9"/>
      <c r="E6" s="12"/>
      <c r="F6" s="9"/>
      <c r="G6" s="12"/>
      <c r="H6" s="9"/>
      <c r="I6" s="13"/>
    </row>
    <row r="7" spans="3:9">
      <c r="C7" s="14" t="s">
        <v>2</v>
      </c>
      <c r="D7" s="9"/>
      <c r="E7" s="15">
        <v>854.99</v>
      </c>
      <c r="F7" s="16"/>
      <c r="G7" s="15">
        <v>42.07</v>
      </c>
      <c r="H7" s="15"/>
      <c r="I7" s="17">
        <f>E7+G7</f>
        <v>897.06000000000006</v>
      </c>
    </row>
    <row r="8" spans="3:9">
      <c r="C8" s="14" t="s">
        <v>3</v>
      </c>
      <c r="D8" s="9"/>
      <c r="E8" s="15">
        <v>997.49</v>
      </c>
      <c r="F8" s="16"/>
      <c r="G8" s="15">
        <v>49.08</v>
      </c>
      <c r="H8" s="15"/>
      <c r="I8" s="17">
        <f t="shared" ref="I8:I14" si="0">E8+G8</f>
        <v>1046.57</v>
      </c>
    </row>
    <row r="9" spans="3:9">
      <c r="C9" s="14" t="s">
        <v>4</v>
      </c>
      <c r="D9" s="9"/>
      <c r="E9" s="15">
        <v>1139.99</v>
      </c>
      <c r="F9" s="16"/>
      <c r="G9" s="15">
        <v>56.09</v>
      </c>
      <c r="H9" s="15"/>
      <c r="I9" s="17">
        <f t="shared" si="0"/>
        <v>1196.08</v>
      </c>
    </row>
    <row r="10" spans="3:9">
      <c r="C10" s="14" t="s">
        <v>5</v>
      </c>
      <c r="D10" s="9"/>
      <c r="E10" s="15">
        <v>1282.49</v>
      </c>
      <c r="F10" s="16"/>
      <c r="G10" s="15">
        <v>63.1</v>
      </c>
      <c r="H10" s="15"/>
      <c r="I10" s="17">
        <f t="shared" si="0"/>
        <v>1345.59</v>
      </c>
    </row>
    <row r="11" spans="3:9">
      <c r="C11" s="14" t="s">
        <v>6</v>
      </c>
      <c r="D11" s="9"/>
      <c r="E11" s="15">
        <v>1567.49</v>
      </c>
      <c r="F11" s="16"/>
      <c r="G11" s="15">
        <v>77.12</v>
      </c>
      <c r="H11" s="15"/>
      <c r="I11" s="17">
        <f t="shared" si="0"/>
        <v>1644.6100000000001</v>
      </c>
    </row>
    <row r="12" spans="3:9">
      <c r="C12" s="14" t="s">
        <v>7</v>
      </c>
      <c r="D12" s="9"/>
      <c r="E12" s="15">
        <v>1852.49</v>
      </c>
      <c r="F12" s="16"/>
      <c r="G12" s="15">
        <v>91.14</v>
      </c>
      <c r="H12" s="15"/>
      <c r="I12" s="17">
        <f t="shared" si="0"/>
        <v>1943.63</v>
      </c>
    </row>
    <row r="13" spans="3:9">
      <c r="C13" s="14" t="s">
        <v>8</v>
      </c>
      <c r="D13" s="9"/>
      <c r="E13" s="15">
        <v>2137.48</v>
      </c>
      <c r="F13" s="16"/>
      <c r="G13" s="15">
        <v>105.17</v>
      </c>
      <c r="H13" s="15"/>
      <c r="I13" s="17">
        <f t="shared" si="0"/>
        <v>2242.65</v>
      </c>
    </row>
    <row r="14" spans="3:9">
      <c r="C14" s="14" t="s">
        <v>9</v>
      </c>
      <c r="D14" s="9"/>
      <c r="E14" s="15">
        <v>2564.98</v>
      </c>
      <c r="F14" s="16"/>
      <c r="G14" s="15">
        <v>126.2</v>
      </c>
      <c r="H14" s="15"/>
      <c r="I14" s="17">
        <f t="shared" si="0"/>
        <v>2691.18</v>
      </c>
    </row>
    <row r="15" spans="3:9">
      <c r="C15" s="8"/>
      <c r="D15" s="9"/>
      <c r="E15" s="9"/>
      <c r="F15" s="9"/>
      <c r="G15" s="9"/>
      <c r="H15" s="9"/>
      <c r="I15" s="10"/>
    </row>
    <row r="16" spans="3:9" ht="15.5">
      <c r="C16" s="18" t="s">
        <v>15</v>
      </c>
      <c r="D16" s="9"/>
      <c r="E16" s="9"/>
      <c r="F16" s="9"/>
      <c r="G16" s="9"/>
      <c r="H16" s="9"/>
      <c r="I16" s="10"/>
    </row>
    <row r="17" spans="3:9" ht="15.5">
      <c r="C17" s="19" t="s">
        <v>14</v>
      </c>
      <c r="D17" s="9"/>
      <c r="E17" s="9"/>
      <c r="F17" s="9"/>
      <c r="G17" s="9"/>
      <c r="H17" s="9"/>
      <c r="I17" s="10"/>
    </row>
    <row r="18" spans="3:9" ht="15.5">
      <c r="C18" s="19"/>
      <c r="D18" s="9"/>
      <c r="E18" s="9"/>
      <c r="F18" s="9"/>
      <c r="G18" s="9"/>
      <c r="H18" s="9"/>
      <c r="I18" s="10"/>
    </row>
    <row r="19" spans="3:9" ht="16" thickBot="1">
      <c r="C19" s="20" t="s">
        <v>13</v>
      </c>
      <c r="D19" s="21"/>
      <c r="E19" s="21"/>
      <c r="F19" s="21"/>
      <c r="G19" s="21"/>
      <c r="H19" s="21"/>
      <c r="I19" s="22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43"/>
  <sheetViews>
    <sheetView workbookViewId="0">
      <selection activeCell="G28" sqref="G28"/>
    </sheetView>
  </sheetViews>
  <sheetFormatPr defaultRowHeight="14.5"/>
  <cols>
    <col min="2" max="2" width="2.36328125" customWidth="1"/>
    <col min="3" max="3" width="14.453125" customWidth="1"/>
    <col min="5" max="5" width="20.08984375" customWidth="1"/>
    <col min="7" max="7" width="21.54296875" customWidth="1"/>
    <col min="9" max="9" width="23.6328125" customWidth="1"/>
  </cols>
  <sheetData>
    <row r="1" spans="3:9" ht="18.5">
      <c r="C1" s="1" t="s">
        <v>27</v>
      </c>
    </row>
    <row r="3" spans="3:9" ht="18.5">
      <c r="C3" s="1" t="s">
        <v>16</v>
      </c>
    </row>
    <row r="4" spans="3:9" ht="18.5">
      <c r="C4" s="1"/>
    </row>
    <row r="5" spans="3:9" ht="18.5">
      <c r="C5" s="1" t="s">
        <v>28</v>
      </c>
    </row>
    <row r="6" spans="3:9" ht="18.5">
      <c r="C6" s="1" t="s">
        <v>29</v>
      </c>
    </row>
    <row r="7" spans="3:9" ht="18.5">
      <c r="C7" s="1" t="s">
        <v>30</v>
      </c>
    </row>
    <row r="8" spans="3:9" ht="15" thickBot="1"/>
    <row r="9" spans="3:9" ht="37">
      <c r="C9" s="2" t="s">
        <v>0</v>
      </c>
      <c r="D9" s="3"/>
      <c r="E9" s="4">
        <v>2.9899999999999999E-2</v>
      </c>
      <c r="F9" s="5"/>
      <c r="G9" s="4">
        <v>0</v>
      </c>
      <c r="H9" s="6"/>
      <c r="I9" s="35">
        <f>E9+G9</f>
        <v>2.9899999999999999E-2</v>
      </c>
    </row>
    <row r="10" spans="3:9">
      <c r="C10" s="8"/>
      <c r="D10" s="9"/>
      <c r="E10" s="9"/>
      <c r="F10" s="9"/>
      <c r="G10" s="9"/>
      <c r="H10" s="9"/>
      <c r="I10" s="36"/>
    </row>
    <row r="11" spans="3:9" ht="46.5" customHeight="1">
      <c r="C11" s="23" t="s">
        <v>1</v>
      </c>
      <c r="D11" s="9"/>
      <c r="E11" s="12" t="s">
        <v>10</v>
      </c>
      <c r="F11" s="9"/>
      <c r="G11" s="12" t="s">
        <v>11</v>
      </c>
      <c r="H11" s="9"/>
      <c r="I11" s="37" t="s">
        <v>12</v>
      </c>
    </row>
    <row r="12" spans="3:9" ht="9.75" customHeight="1">
      <c r="C12" s="11"/>
      <c r="D12" s="9"/>
      <c r="E12" s="12"/>
      <c r="F12" s="9"/>
      <c r="G12" s="12"/>
      <c r="H12" s="9"/>
      <c r="I12" s="37"/>
    </row>
    <row r="13" spans="3:9">
      <c r="C13" s="14" t="s">
        <v>2</v>
      </c>
      <c r="D13" s="9"/>
      <c r="E13" s="15">
        <f>881.81+28.43</f>
        <v>910.2399999999999</v>
      </c>
      <c r="F13" s="16"/>
      <c r="G13" s="15">
        <v>68.98</v>
      </c>
      <c r="H13" s="15"/>
      <c r="I13" s="38">
        <f>E13+G13</f>
        <v>979.21999999999991</v>
      </c>
    </row>
    <row r="14" spans="3:9">
      <c r="C14" s="14" t="s">
        <v>3</v>
      </c>
      <c r="D14" s="9"/>
      <c r="E14" s="15">
        <f>1028.79+33.16</f>
        <v>1061.95</v>
      </c>
      <c r="F14" s="16"/>
      <c r="G14" s="15">
        <v>80.47</v>
      </c>
      <c r="H14" s="15"/>
      <c r="I14" s="38">
        <f t="shared" ref="I14:I20" si="0">E14+G14</f>
        <v>1142.42</v>
      </c>
    </row>
    <row r="15" spans="3:9">
      <c r="C15" s="14" t="s">
        <v>4</v>
      </c>
      <c r="D15" s="9"/>
      <c r="E15" s="15">
        <f>1175.75+37.91</f>
        <v>1213.6600000000001</v>
      </c>
      <c r="F15" s="16"/>
      <c r="G15" s="15">
        <v>91.97</v>
      </c>
      <c r="H15" s="15"/>
      <c r="I15" s="38">
        <f t="shared" si="0"/>
        <v>1305.6300000000001</v>
      </c>
    </row>
    <row r="16" spans="3:9">
      <c r="C16" s="14" t="s">
        <v>5</v>
      </c>
      <c r="D16" s="9"/>
      <c r="E16" s="15">
        <f>1322.72+42.64</f>
        <v>1365.3600000000001</v>
      </c>
      <c r="F16" s="16"/>
      <c r="G16" s="15">
        <v>103.47</v>
      </c>
      <c r="H16" s="15"/>
      <c r="I16" s="38">
        <f t="shared" si="0"/>
        <v>1468.8300000000002</v>
      </c>
    </row>
    <row r="17" spans="3:9">
      <c r="C17" s="14" t="s">
        <v>6</v>
      </c>
      <c r="D17" s="9"/>
      <c r="E17" s="15">
        <f>1616.66+52.12</f>
        <v>1668.78</v>
      </c>
      <c r="F17" s="16"/>
      <c r="G17" s="15">
        <v>126.46</v>
      </c>
      <c r="H17" s="15"/>
      <c r="I17" s="38">
        <f t="shared" si="0"/>
        <v>1795.24</v>
      </c>
    </row>
    <row r="18" spans="3:9">
      <c r="C18" s="14" t="s">
        <v>7</v>
      </c>
      <c r="D18" s="9"/>
      <c r="E18" s="15">
        <f>1910.6+61.59</f>
        <v>1972.1899999999998</v>
      </c>
      <c r="F18" s="16"/>
      <c r="G18" s="15">
        <v>149.44999999999999</v>
      </c>
      <c r="H18" s="15"/>
      <c r="I18" s="38">
        <f t="shared" si="0"/>
        <v>2121.64</v>
      </c>
    </row>
    <row r="19" spans="3:9">
      <c r="C19" s="14" t="s">
        <v>8</v>
      </c>
      <c r="D19" s="9"/>
      <c r="E19" s="15">
        <f>2204.53+71.07</f>
        <v>2275.6000000000004</v>
      </c>
      <c r="F19" s="16"/>
      <c r="G19" s="15">
        <v>172.45</v>
      </c>
      <c r="H19" s="15"/>
      <c r="I19" s="38">
        <f t="shared" si="0"/>
        <v>2448.0500000000002</v>
      </c>
    </row>
    <row r="20" spans="3:9">
      <c r="C20" s="14" t="s">
        <v>9</v>
      </c>
      <c r="D20" s="9"/>
      <c r="E20" s="15">
        <f>2645.44+85.28</f>
        <v>2730.7200000000003</v>
      </c>
      <c r="F20" s="16"/>
      <c r="G20" s="15">
        <v>206.94</v>
      </c>
      <c r="H20" s="15"/>
      <c r="I20" s="38">
        <f t="shared" si="0"/>
        <v>2937.6600000000003</v>
      </c>
    </row>
    <row r="21" spans="3:9">
      <c r="C21" s="8"/>
      <c r="D21" s="9"/>
      <c r="E21" s="9"/>
      <c r="F21" s="9"/>
      <c r="G21" s="9"/>
      <c r="H21" s="9"/>
      <c r="I21" s="10"/>
    </row>
    <row r="22" spans="3:9" ht="15.5">
      <c r="C22" s="18" t="s">
        <v>31</v>
      </c>
      <c r="D22" s="9"/>
      <c r="E22" s="9"/>
      <c r="F22" s="9"/>
      <c r="G22" s="9"/>
      <c r="H22" s="9"/>
      <c r="I22" s="10"/>
    </row>
    <row r="23" spans="3:9" ht="15.5">
      <c r="C23" s="19" t="s">
        <v>32</v>
      </c>
      <c r="D23" s="9"/>
      <c r="E23" s="9"/>
      <c r="F23" s="9"/>
      <c r="G23" s="9"/>
      <c r="H23" s="9"/>
      <c r="I23" s="10"/>
    </row>
    <row r="24" spans="3:9" ht="15.5">
      <c r="C24" s="19"/>
      <c r="D24" s="9"/>
      <c r="E24" s="9"/>
      <c r="F24" s="9"/>
      <c r="G24" s="9"/>
      <c r="H24" s="9"/>
      <c r="I24" s="10"/>
    </row>
    <row r="25" spans="3:9" ht="16" thickBot="1">
      <c r="C25" s="24" t="s">
        <v>33</v>
      </c>
      <c r="D25" s="25"/>
      <c r="E25" s="25"/>
      <c r="F25" s="25"/>
      <c r="G25" s="25"/>
      <c r="H25" s="25"/>
      <c r="I25" s="26"/>
    </row>
    <row r="27" spans="3:9" ht="15.5" hidden="1">
      <c r="C27" s="34" t="s">
        <v>25</v>
      </c>
    </row>
    <row r="28" spans="3:9" hidden="1"/>
    <row r="29" spans="3:9" hidden="1">
      <c r="C29" t="s">
        <v>26</v>
      </c>
      <c r="H29" s="30">
        <v>1345.59</v>
      </c>
    </row>
    <row r="30" spans="3:9" hidden="1"/>
    <row r="31" spans="3:9" hidden="1">
      <c r="C31" t="s">
        <v>17</v>
      </c>
      <c r="F31" t="s">
        <v>18</v>
      </c>
      <c r="H31" s="28">
        <v>1282.49</v>
      </c>
    </row>
    <row r="32" spans="3:9" hidden="1">
      <c r="F32" t="s">
        <v>19</v>
      </c>
      <c r="H32" s="29">
        <v>63.1</v>
      </c>
    </row>
    <row r="33" spans="3:10" hidden="1">
      <c r="H33" s="30">
        <f>H31+H32</f>
        <v>1345.59</v>
      </c>
    </row>
    <row r="34" spans="3:10" hidden="1"/>
    <row r="35" spans="3:10" hidden="1"/>
    <row r="36" spans="3:10" hidden="1">
      <c r="C36" t="s">
        <v>21</v>
      </c>
      <c r="F36" s="27">
        <f>H33</f>
        <v>1345.59</v>
      </c>
      <c r="G36" t="s">
        <v>20</v>
      </c>
      <c r="H36" s="28">
        <f>F36/100*2.99</f>
        <v>40.233141000000003</v>
      </c>
    </row>
    <row r="37" spans="3:10" hidden="1">
      <c r="C37" t="s">
        <v>22</v>
      </c>
      <c r="F37" s="27">
        <f>F36</f>
        <v>1345.59</v>
      </c>
      <c r="G37" t="s">
        <v>23</v>
      </c>
      <c r="H37" s="29">
        <f>F37/100*3</f>
        <v>40.367699999999999</v>
      </c>
    </row>
    <row r="38" spans="3:10" hidden="1">
      <c r="H38" s="30">
        <f>H36+H37</f>
        <v>80.600841000000003</v>
      </c>
    </row>
    <row r="39" spans="3:10" hidden="1"/>
    <row r="40" spans="3:10" hidden="1">
      <c r="J40" s="33"/>
    </row>
    <row r="41" spans="3:10" hidden="1">
      <c r="C41" s="32" t="s">
        <v>24</v>
      </c>
      <c r="F41" t="s">
        <v>18</v>
      </c>
      <c r="H41" s="28">
        <f>H31+H36</f>
        <v>1322.7231409999999</v>
      </c>
      <c r="J41" s="31"/>
    </row>
    <row r="42" spans="3:10" hidden="1">
      <c r="F42" t="s">
        <v>19</v>
      </c>
      <c r="H42" s="29">
        <f>H32+H37</f>
        <v>103.46770000000001</v>
      </c>
      <c r="J42" s="31"/>
    </row>
    <row r="43" spans="3:10" hidden="1">
      <c r="H43" s="30">
        <f>H41+H42</f>
        <v>1426.1908409999999</v>
      </c>
    </row>
  </sheetData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0"/>
  <sheetViews>
    <sheetView workbookViewId="0">
      <selection activeCell="D46" sqref="D46"/>
    </sheetView>
  </sheetViews>
  <sheetFormatPr defaultRowHeight="14.5"/>
  <cols>
    <col min="2" max="2" width="2.36328125" customWidth="1"/>
    <col min="3" max="3" width="14.453125" customWidth="1"/>
    <col min="5" max="5" width="20.08984375" customWidth="1"/>
    <col min="7" max="7" width="21.54296875" customWidth="1"/>
    <col min="9" max="9" width="23.6328125" customWidth="1"/>
  </cols>
  <sheetData>
    <row r="1" spans="3:9" ht="18.5">
      <c r="C1" s="1" t="s">
        <v>34</v>
      </c>
    </row>
    <row r="3" spans="3:9" ht="18.5">
      <c r="C3" s="1" t="s">
        <v>16</v>
      </c>
    </row>
    <row r="4" spans="3:9" ht="18.5">
      <c r="C4" s="1"/>
    </row>
    <row r="5" spans="3:9" ht="18.5">
      <c r="C5" s="1" t="s">
        <v>35</v>
      </c>
    </row>
    <row r="6" spans="3:9" ht="18.5">
      <c r="C6" s="1" t="s">
        <v>36</v>
      </c>
    </row>
    <row r="7" spans="3:9" ht="18.5">
      <c r="C7" s="1" t="s">
        <v>37</v>
      </c>
    </row>
    <row r="8" spans="3:9" ht="15" thickBot="1"/>
    <row r="9" spans="3:9" ht="37">
      <c r="C9" s="2" t="s">
        <v>0</v>
      </c>
      <c r="D9" s="3"/>
      <c r="E9" s="4">
        <v>1.9900000000000001E-2</v>
      </c>
      <c r="F9" s="5"/>
      <c r="G9" s="4">
        <v>0.02</v>
      </c>
      <c r="H9" s="6"/>
      <c r="I9" s="35">
        <f>E9+G9</f>
        <v>3.9900000000000005E-2</v>
      </c>
    </row>
    <row r="10" spans="3:9">
      <c r="C10" s="8"/>
      <c r="D10" s="9"/>
      <c r="E10" s="9"/>
      <c r="F10" s="9"/>
      <c r="G10" s="9"/>
      <c r="H10" s="9"/>
      <c r="I10" s="36"/>
    </row>
    <row r="11" spans="3:9" ht="46.5" customHeight="1">
      <c r="C11" s="23" t="s">
        <v>1</v>
      </c>
      <c r="D11" s="9"/>
      <c r="E11" s="12" t="s">
        <v>10</v>
      </c>
      <c r="F11" s="9"/>
      <c r="G11" s="12" t="s">
        <v>11</v>
      </c>
      <c r="H11" s="9"/>
      <c r="I11" s="37" t="s">
        <v>12</v>
      </c>
    </row>
    <row r="12" spans="3:9" ht="9.75" customHeight="1">
      <c r="C12" s="11"/>
      <c r="D12" s="9"/>
      <c r="E12" s="12"/>
      <c r="F12" s="9"/>
      <c r="G12" s="12"/>
      <c r="H12" s="9"/>
      <c r="I12" s="37"/>
    </row>
    <row r="13" spans="3:9">
      <c r="C13" s="14" t="s">
        <v>2</v>
      </c>
      <c r="D13" s="9"/>
      <c r="E13" s="15">
        <v>929.73</v>
      </c>
      <c r="F13" s="16"/>
      <c r="G13" s="15">
        <v>88.56</v>
      </c>
      <c r="H13" s="15"/>
      <c r="I13" s="38">
        <f>E13+G13</f>
        <v>1018.29</v>
      </c>
    </row>
    <row r="14" spans="3:9">
      <c r="C14" s="14" t="s">
        <v>3</v>
      </c>
      <c r="D14" s="9"/>
      <c r="E14" s="15">
        <v>1084.69</v>
      </c>
      <c r="F14" s="16"/>
      <c r="G14" s="15">
        <v>103.32</v>
      </c>
      <c r="H14" s="15"/>
      <c r="I14" s="38">
        <f t="shared" ref="I14:I20" si="0">E14+G14</f>
        <v>1188.01</v>
      </c>
    </row>
    <row r="15" spans="3:9">
      <c r="C15" s="14" t="s">
        <v>4</v>
      </c>
      <c r="D15" s="9"/>
      <c r="E15" s="15">
        <v>1239.6400000000001</v>
      </c>
      <c r="F15" s="16"/>
      <c r="G15" s="15">
        <v>118.08</v>
      </c>
      <c r="H15" s="15"/>
      <c r="I15" s="38">
        <f t="shared" si="0"/>
        <v>1357.72</v>
      </c>
    </row>
    <row r="16" spans="3:9">
      <c r="C16" s="14" t="s">
        <v>5</v>
      </c>
      <c r="D16" s="9"/>
      <c r="E16" s="15">
        <v>1394.5900000000001</v>
      </c>
      <c r="F16" s="16"/>
      <c r="G16" s="15">
        <v>132.85</v>
      </c>
      <c r="H16" s="15"/>
      <c r="I16" s="38">
        <f t="shared" si="0"/>
        <v>1527.44</v>
      </c>
    </row>
    <row r="17" spans="3:9">
      <c r="C17" s="14" t="s">
        <v>6</v>
      </c>
      <c r="D17" s="9"/>
      <c r="E17" s="15">
        <v>1704.51</v>
      </c>
      <c r="F17" s="16"/>
      <c r="G17" s="15">
        <v>162.36000000000001</v>
      </c>
      <c r="H17" s="15"/>
      <c r="I17" s="38">
        <f t="shared" si="0"/>
        <v>1866.87</v>
      </c>
    </row>
    <row r="18" spans="3:9">
      <c r="C18" s="14" t="s">
        <v>7</v>
      </c>
      <c r="D18" s="9"/>
      <c r="E18" s="15">
        <v>2014.4199999999998</v>
      </c>
      <c r="F18" s="16"/>
      <c r="G18" s="15">
        <v>191.88</v>
      </c>
      <c r="H18" s="15"/>
      <c r="I18" s="38">
        <f t="shared" si="0"/>
        <v>2206.2999999999997</v>
      </c>
    </row>
    <row r="19" spans="3:9">
      <c r="C19" s="14" t="s">
        <v>8</v>
      </c>
      <c r="D19" s="9"/>
      <c r="E19" s="15">
        <v>2324.3200000000002</v>
      </c>
      <c r="F19" s="16"/>
      <c r="G19" s="15">
        <v>221.41</v>
      </c>
      <c r="H19" s="15"/>
      <c r="I19" s="38">
        <f t="shared" si="0"/>
        <v>2545.73</v>
      </c>
    </row>
    <row r="20" spans="3:9">
      <c r="C20" s="14" t="s">
        <v>9</v>
      </c>
      <c r="D20" s="9"/>
      <c r="E20" s="15">
        <v>2789.1800000000003</v>
      </c>
      <c r="F20" s="16"/>
      <c r="G20" s="15">
        <v>265.7</v>
      </c>
      <c r="H20" s="15"/>
      <c r="I20" s="38">
        <f t="shared" si="0"/>
        <v>3054.88</v>
      </c>
    </row>
    <row r="21" spans="3:9">
      <c r="C21" s="8"/>
      <c r="D21" s="9"/>
      <c r="E21" s="9"/>
      <c r="F21" s="9"/>
      <c r="G21" s="9"/>
      <c r="H21" s="9"/>
      <c r="I21" s="10"/>
    </row>
    <row r="22" spans="3:9" ht="15.5">
      <c r="C22" s="18" t="s">
        <v>38</v>
      </c>
      <c r="D22" s="9"/>
      <c r="E22" s="9"/>
      <c r="F22" s="9"/>
      <c r="G22" s="9"/>
      <c r="H22" s="9"/>
      <c r="I22" s="10"/>
    </row>
    <row r="23" spans="3:9" ht="15.5">
      <c r="C23" s="19" t="s">
        <v>39</v>
      </c>
      <c r="D23" s="9"/>
      <c r="E23" s="9"/>
      <c r="F23" s="9"/>
      <c r="G23" s="9"/>
      <c r="H23" s="9"/>
      <c r="I23" s="10"/>
    </row>
    <row r="24" spans="3:9" ht="15.5">
      <c r="C24" s="19"/>
      <c r="D24" s="9"/>
      <c r="E24" s="9"/>
      <c r="F24" s="9"/>
      <c r="G24" s="9"/>
      <c r="H24" s="9"/>
      <c r="I24" s="10"/>
    </row>
    <row r="25" spans="3:9" ht="16" thickBot="1">
      <c r="C25" s="24" t="s">
        <v>40</v>
      </c>
      <c r="D25" s="25"/>
      <c r="E25" s="25"/>
      <c r="F25" s="25"/>
      <c r="G25" s="25"/>
      <c r="H25" s="25"/>
      <c r="I25" s="26"/>
    </row>
    <row r="27" spans="3:9" ht="15.5" hidden="1">
      <c r="C27" s="34" t="s">
        <v>25</v>
      </c>
    </row>
    <row r="28" spans="3:9" hidden="1"/>
    <row r="29" spans="3:9" hidden="1">
      <c r="C29" t="s">
        <v>26</v>
      </c>
      <c r="H29" s="30">
        <v>1345.59</v>
      </c>
    </row>
    <row r="30" spans="3:9" hidden="1"/>
    <row r="31" spans="3:9" hidden="1">
      <c r="C31" t="s">
        <v>17</v>
      </c>
      <c r="F31" t="s">
        <v>18</v>
      </c>
      <c r="H31" s="28">
        <v>1282.49</v>
      </c>
    </row>
    <row r="32" spans="3:9" hidden="1">
      <c r="F32" t="s">
        <v>19</v>
      </c>
      <c r="H32" s="29">
        <v>63.1</v>
      </c>
    </row>
    <row r="33" spans="2:15" hidden="1">
      <c r="H33" s="30">
        <f>H31+H32</f>
        <v>1345.59</v>
      </c>
    </row>
    <row r="34" spans="2:15" hidden="1"/>
    <row r="35" spans="2:15" hidden="1"/>
    <row r="36" spans="2:15" hidden="1">
      <c r="C36" t="s">
        <v>21</v>
      </c>
      <c r="F36" s="27">
        <f>H33</f>
        <v>1345.59</v>
      </c>
      <c r="G36" t="s">
        <v>20</v>
      </c>
      <c r="H36" s="28">
        <f>F36/100*2.99</f>
        <v>40.233141000000003</v>
      </c>
    </row>
    <row r="37" spans="2:15" hidden="1">
      <c r="C37" t="s">
        <v>22</v>
      </c>
      <c r="F37" s="27">
        <f>F36</f>
        <v>1345.59</v>
      </c>
      <c r="G37" t="s">
        <v>23</v>
      </c>
      <c r="H37" s="29">
        <f>F37/100*3</f>
        <v>40.367699999999999</v>
      </c>
    </row>
    <row r="38" spans="2:15" hidden="1">
      <c r="H38" s="30">
        <f>H36+H37</f>
        <v>80.600841000000003</v>
      </c>
    </row>
    <row r="39" spans="2:15" hidden="1"/>
    <row r="40" spans="2:15" hidden="1">
      <c r="J40" s="33"/>
    </row>
    <row r="41" spans="2:15" hidden="1">
      <c r="C41" s="32" t="s">
        <v>24</v>
      </c>
      <c r="F41" t="s">
        <v>18</v>
      </c>
      <c r="H41" s="28">
        <f>H31+H36</f>
        <v>1322.7231409999999</v>
      </c>
      <c r="J41" s="31"/>
    </row>
    <row r="42" spans="2:15" hidden="1">
      <c r="F42" t="s">
        <v>19</v>
      </c>
      <c r="H42" s="29">
        <f>H32+H37</f>
        <v>103.46770000000001</v>
      </c>
      <c r="J42" s="31"/>
    </row>
    <row r="43" spans="2:15" hidden="1">
      <c r="H43" s="30">
        <f>H41+H42</f>
        <v>1426.1908409999999</v>
      </c>
    </row>
    <row r="45" spans="2:15">
      <c r="C45" s="41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2:1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2:1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2:1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2:1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2"/>
      <c r="O50" s="40"/>
    </row>
    <row r="51" spans="2:1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2"/>
      <c r="O51" s="40"/>
    </row>
    <row r="52" spans="2:1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42"/>
      <c r="O52" s="40"/>
    </row>
    <row r="53" spans="2:1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2"/>
      <c r="O53" s="40"/>
    </row>
    <row r="54" spans="2:1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2"/>
      <c r="O54" s="40"/>
    </row>
    <row r="55" spans="2:1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2"/>
      <c r="O55" s="40"/>
    </row>
    <row r="56" spans="2:1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2"/>
      <c r="O56" s="40"/>
    </row>
    <row r="57" spans="2:1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2"/>
      <c r="O57" s="40"/>
    </row>
    <row r="58" spans="2:1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2:15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2:1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2:15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2:1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2:1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2:1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2:1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2: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2"/>
      <c r="O66" s="40"/>
    </row>
    <row r="67" spans="2:1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2"/>
      <c r="O67" s="40"/>
    </row>
    <row r="68" spans="2: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2"/>
      <c r="O68" s="40"/>
    </row>
    <row r="69" spans="2: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2"/>
      <c r="O69" s="40"/>
    </row>
    <row r="70" spans="2: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2"/>
      <c r="O70" s="40"/>
    </row>
    <row r="71" spans="2: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2"/>
      <c r="O71" s="40"/>
    </row>
    <row r="72" spans="2: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2"/>
      <c r="O72" s="40"/>
    </row>
    <row r="73" spans="2: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2"/>
      <c r="O73" s="40"/>
    </row>
    <row r="74" spans="2: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2: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2: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2: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2: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2: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2: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2"/>
      <c r="O80" s="40"/>
    </row>
    <row r="81" spans="2: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2"/>
      <c r="O81" s="40"/>
    </row>
    <row r="82" spans="2: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2"/>
      <c r="O82" s="40"/>
    </row>
    <row r="83" spans="2: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42"/>
      <c r="O83" s="40"/>
    </row>
    <row r="84" spans="2: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42"/>
      <c r="O84" s="40"/>
    </row>
    <row r="85" spans="2: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42"/>
      <c r="O85" s="40"/>
    </row>
    <row r="86" spans="2: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42"/>
      <c r="O86" s="40"/>
    </row>
    <row r="87" spans="2: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42"/>
      <c r="O87" s="40"/>
    </row>
    <row r="88" spans="2: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2: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</row>
    <row r="90" spans="2: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</sheetData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88"/>
  <sheetViews>
    <sheetView workbookViewId="0">
      <selection activeCell="C8" sqref="C5:C8"/>
    </sheetView>
  </sheetViews>
  <sheetFormatPr defaultColWidth="8.6328125" defaultRowHeight="14.5"/>
  <cols>
    <col min="1" max="1" width="8.6328125" style="39"/>
    <col min="2" max="2" width="2.36328125" style="39" customWidth="1"/>
    <col min="3" max="3" width="14.453125" style="39" customWidth="1"/>
    <col min="4" max="4" width="8.6328125" style="39"/>
    <col min="5" max="5" width="20.08984375" style="39" customWidth="1"/>
    <col min="6" max="6" width="8.6328125" style="39"/>
    <col min="7" max="7" width="21.54296875" style="39" customWidth="1"/>
    <col min="8" max="8" width="8.6328125" style="39"/>
    <col min="9" max="9" width="23.6328125" style="39" customWidth="1"/>
    <col min="10" max="16384" width="8.6328125" style="39"/>
  </cols>
  <sheetData>
    <row r="1" spans="3:9" ht="18.5">
      <c r="C1" s="1" t="s">
        <v>41</v>
      </c>
    </row>
    <row r="3" spans="3:9" ht="18.5">
      <c r="C3" s="1" t="s">
        <v>16</v>
      </c>
    </row>
    <row r="4" spans="3:9" ht="18.5">
      <c r="C4" s="1"/>
    </row>
    <row r="5" spans="3:9" ht="18.5">
      <c r="C5" s="1" t="s">
        <v>42</v>
      </c>
    </row>
    <row r="6" spans="3:9" ht="18.5">
      <c r="C6" s="1" t="s">
        <v>45</v>
      </c>
    </row>
    <row r="7" spans="3:9" ht="18.5">
      <c r="C7" s="1" t="s">
        <v>46</v>
      </c>
    </row>
    <row r="8" spans="3:9" ht="18.5">
      <c r="C8" s="1" t="s">
        <v>47</v>
      </c>
    </row>
    <row r="9" spans="3:9" ht="15" thickBot="1"/>
    <row r="10" spans="3:9" ht="37">
      <c r="C10" s="2" t="s">
        <v>0</v>
      </c>
      <c r="D10" s="3"/>
      <c r="E10" s="4">
        <v>1.9900000000000001E-2</v>
      </c>
      <c r="F10" s="5"/>
      <c r="G10" s="4">
        <v>0.01</v>
      </c>
      <c r="H10" s="6"/>
      <c r="I10" s="35">
        <f>E10+G10</f>
        <v>2.9900000000000003E-2</v>
      </c>
    </row>
    <row r="11" spans="3:9">
      <c r="C11" s="8"/>
      <c r="D11" s="9"/>
      <c r="E11" s="9"/>
      <c r="F11" s="9"/>
      <c r="G11" s="9"/>
      <c r="H11" s="9"/>
      <c r="I11" s="36"/>
    </row>
    <row r="12" spans="3:9" ht="46.5" customHeight="1">
      <c r="C12" s="23" t="s">
        <v>1</v>
      </c>
      <c r="D12" s="9"/>
      <c r="E12" s="12" t="s">
        <v>10</v>
      </c>
      <c r="F12" s="9"/>
      <c r="G12" s="12" t="s">
        <v>11</v>
      </c>
      <c r="H12" s="9"/>
      <c r="I12" s="37" t="s">
        <v>12</v>
      </c>
    </row>
    <row r="13" spans="3:9" ht="9.75" customHeight="1">
      <c r="C13" s="11"/>
      <c r="D13" s="9"/>
      <c r="E13" s="12"/>
      <c r="F13" s="9"/>
      <c r="G13" s="12"/>
      <c r="H13" s="9"/>
      <c r="I13" s="37"/>
    </row>
    <row r="14" spans="3:9">
      <c r="C14" s="14" t="s">
        <v>2</v>
      </c>
      <c r="D14" s="9"/>
      <c r="E14" s="15">
        <f>E17/9*6+0.01</f>
        <v>950.00333333333333</v>
      </c>
      <c r="F14" s="16"/>
      <c r="G14" s="15">
        <f>G17/9*6-0.01</f>
        <v>98.736666666666665</v>
      </c>
      <c r="H14" s="15"/>
      <c r="I14" s="38">
        <f>E14+G14</f>
        <v>1048.74</v>
      </c>
    </row>
    <row r="15" spans="3:9">
      <c r="C15" s="14" t="s">
        <v>3</v>
      </c>
      <c r="D15" s="9"/>
      <c r="E15" s="15">
        <f>E17/9*7</f>
        <v>1108.3255555555554</v>
      </c>
      <c r="F15" s="16"/>
      <c r="G15" s="15">
        <f>G17/9*7</f>
        <v>115.20444444444445</v>
      </c>
      <c r="H15" s="15"/>
      <c r="I15" s="38">
        <f t="shared" ref="I15:I21" si="0">E15+G15</f>
        <v>1223.5299999999997</v>
      </c>
    </row>
    <row r="16" spans="3:9">
      <c r="C16" s="14" t="s">
        <v>4</v>
      </c>
      <c r="D16" s="9"/>
      <c r="E16" s="15">
        <f>E17/9*8</f>
        <v>1266.6577777777777</v>
      </c>
      <c r="F16" s="16"/>
      <c r="G16" s="15">
        <f>G17/9*8</f>
        <v>131.66222222222223</v>
      </c>
      <c r="H16" s="15"/>
      <c r="I16" s="38">
        <f t="shared" si="0"/>
        <v>1398.32</v>
      </c>
    </row>
    <row r="17" spans="3:9">
      <c r="C17" s="14" t="s">
        <v>5</v>
      </c>
      <c r="D17" s="9"/>
      <c r="E17" s="15">
        <v>1424.99</v>
      </c>
      <c r="F17" s="16"/>
      <c r="G17" s="15">
        <v>148.12</v>
      </c>
      <c r="H17" s="15"/>
      <c r="I17" s="38">
        <f t="shared" si="0"/>
        <v>1573.1100000000001</v>
      </c>
    </row>
    <row r="18" spans="3:9">
      <c r="C18" s="14" t="s">
        <v>6</v>
      </c>
      <c r="D18" s="9"/>
      <c r="E18" s="15">
        <f>E17/9*11+0.01</f>
        <v>1741.6644444444444</v>
      </c>
      <c r="F18" s="16"/>
      <c r="G18" s="15">
        <f>G17/9*11-0.01</f>
        <v>181.02555555555557</v>
      </c>
      <c r="H18" s="15"/>
      <c r="I18" s="38">
        <f t="shared" si="0"/>
        <v>1922.69</v>
      </c>
    </row>
    <row r="19" spans="3:9">
      <c r="C19" s="14" t="s">
        <v>7</v>
      </c>
      <c r="D19" s="9"/>
      <c r="E19" s="15">
        <f>E17/9*13+0.01</f>
        <v>2058.3288888888892</v>
      </c>
      <c r="F19" s="16"/>
      <c r="G19" s="15">
        <f>G17/9*13-0.01</f>
        <v>213.94111111111113</v>
      </c>
      <c r="H19" s="15"/>
      <c r="I19" s="38">
        <f t="shared" si="0"/>
        <v>2272.2700000000004</v>
      </c>
    </row>
    <row r="20" spans="3:9">
      <c r="C20" s="14" t="s">
        <v>8</v>
      </c>
      <c r="D20" s="9"/>
      <c r="E20" s="15">
        <f>E17/9*15</f>
        <v>2374.9833333333331</v>
      </c>
      <c r="F20" s="16"/>
      <c r="G20" s="15">
        <f>G17/9*15</f>
        <v>246.86666666666667</v>
      </c>
      <c r="H20" s="15"/>
      <c r="I20" s="38">
        <f t="shared" si="0"/>
        <v>2621.85</v>
      </c>
    </row>
    <row r="21" spans="3:9">
      <c r="C21" s="14" t="s">
        <v>9</v>
      </c>
      <c r="D21" s="9"/>
      <c r="E21" s="15">
        <f>E17/9*18-0.01</f>
        <v>2849.97</v>
      </c>
      <c r="F21" s="16"/>
      <c r="G21" s="15">
        <f>G17/9*18+0.01</f>
        <v>296.25</v>
      </c>
      <c r="H21" s="15"/>
      <c r="I21" s="38">
        <f t="shared" si="0"/>
        <v>3146.22</v>
      </c>
    </row>
    <row r="22" spans="3:9">
      <c r="C22" s="8"/>
      <c r="D22" s="9"/>
      <c r="E22" s="9"/>
      <c r="F22" s="9"/>
      <c r="G22" s="9"/>
      <c r="H22" s="9"/>
      <c r="I22" s="10"/>
    </row>
    <row r="23" spans="3:9" ht="15.5">
      <c r="C23" s="18" t="s">
        <v>38</v>
      </c>
      <c r="D23" s="9"/>
      <c r="E23" s="9"/>
      <c r="F23" s="9"/>
      <c r="G23" s="9"/>
      <c r="H23" s="9"/>
      <c r="I23" s="10"/>
    </row>
    <row r="24" spans="3:9" ht="15.5">
      <c r="C24" s="19" t="s">
        <v>43</v>
      </c>
      <c r="D24" s="9"/>
      <c r="E24" s="9"/>
      <c r="F24" s="9"/>
      <c r="G24" s="9"/>
      <c r="H24" s="9"/>
      <c r="I24" s="10"/>
    </row>
    <row r="25" spans="3:9" ht="15.5">
      <c r="C25" s="19"/>
      <c r="D25" s="9"/>
      <c r="E25" s="9"/>
      <c r="F25" s="9"/>
      <c r="G25" s="9"/>
      <c r="H25" s="9"/>
      <c r="I25" s="10"/>
    </row>
    <row r="26" spans="3:9" ht="16" thickBot="1">
      <c r="C26" s="24" t="s">
        <v>44</v>
      </c>
      <c r="D26" s="25"/>
      <c r="E26" s="25"/>
      <c r="F26" s="25"/>
      <c r="G26" s="25"/>
      <c r="H26" s="25"/>
      <c r="I26" s="26"/>
    </row>
    <row r="28" spans="3:9" ht="15.5" hidden="1">
      <c r="C28" s="34" t="s">
        <v>25</v>
      </c>
    </row>
    <row r="29" spans="3:9" hidden="1"/>
    <row r="30" spans="3:9" hidden="1">
      <c r="C30" s="39" t="s">
        <v>26</v>
      </c>
      <c r="H30" s="30">
        <v>1345.59</v>
      </c>
    </row>
    <row r="31" spans="3:9" hidden="1"/>
    <row r="32" spans="3:9" hidden="1">
      <c r="C32" s="39" t="s">
        <v>17</v>
      </c>
      <c r="F32" s="39" t="s">
        <v>18</v>
      </c>
      <c r="H32" s="28">
        <v>1282.49</v>
      </c>
    </row>
    <row r="33" spans="3:10" hidden="1">
      <c r="F33" s="39" t="s">
        <v>19</v>
      </c>
      <c r="H33" s="29">
        <v>63.1</v>
      </c>
    </row>
    <row r="34" spans="3:10" hidden="1">
      <c r="H34" s="30">
        <f>H32+H33</f>
        <v>1345.59</v>
      </c>
    </row>
    <row r="35" spans="3:10" hidden="1"/>
    <row r="36" spans="3:10" hidden="1"/>
    <row r="37" spans="3:10" hidden="1">
      <c r="C37" s="39" t="s">
        <v>21</v>
      </c>
      <c r="F37" s="27">
        <f>H34</f>
        <v>1345.59</v>
      </c>
      <c r="G37" s="39" t="s">
        <v>20</v>
      </c>
      <c r="H37" s="28">
        <f>F37/100*2.99</f>
        <v>40.233141000000003</v>
      </c>
    </row>
    <row r="38" spans="3:10" hidden="1">
      <c r="C38" s="39" t="s">
        <v>22</v>
      </c>
      <c r="F38" s="27">
        <f>F37</f>
        <v>1345.59</v>
      </c>
      <c r="G38" s="39" t="s">
        <v>23</v>
      </c>
      <c r="H38" s="29">
        <f>F38/100*3</f>
        <v>40.367699999999999</v>
      </c>
    </row>
    <row r="39" spans="3:10" hidden="1">
      <c r="H39" s="30">
        <f>H37+H38</f>
        <v>80.600841000000003</v>
      </c>
    </row>
    <row r="40" spans="3:10" hidden="1"/>
    <row r="41" spans="3:10" hidden="1">
      <c r="J41" s="33"/>
    </row>
    <row r="42" spans="3:10" hidden="1">
      <c r="C42" s="32" t="s">
        <v>24</v>
      </c>
      <c r="F42" s="39" t="s">
        <v>18</v>
      </c>
      <c r="H42" s="28">
        <f>H32+H37</f>
        <v>1322.7231409999999</v>
      </c>
      <c r="J42" s="31"/>
    </row>
    <row r="43" spans="3:10" hidden="1">
      <c r="F43" s="39" t="s">
        <v>19</v>
      </c>
      <c r="H43" s="29">
        <f>H33+H38</f>
        <v>103.46770000000001</v>
      </c>
      <c r="J43" s="31"/>
    </row>
    <row r="44" spans="3:10" hidden="1">
      <c r="H44" s="30">
        <f>H42+H43</f>
        <v>1426.1908409999999</v>
      </c>
    </row>
    <row r="46" spans="3:10">
      <c r="C46" s="41"/>
    </row>
    <row r="51" spans="14:15">
      <c r="N51" s="42"/>
      <c r="O51" s="40"/>
    </row>
    <row r="52" spans="14:15">
      <c r="N52" s="42"/>
      <c r="O52" s="40"/>
    </row>
    <row r="53" spans="14:15">
      <c r="N53" s="42"/>
      <c r="O53" s="40"/>
    </row>
    <row r="54" spans="14:15">
      <c r="N54" s="42"/>
      <c r="O54" s="40"/>
    </row>
    <row r="55" spans="14:15">
      <c r="N55" s="42"/>
      <c r="O55" s="40"/>
    </row>
    <row r="56" spans="14:15">
      <c r="N56" s="42"/>
      <c r="O56" s="40"/>
    </row>
    <row r="57" spans="14:15">
      <c r="N57" s="42"/>
      <c r="O57" s="40"/>
    </row>
    <row r="58" spans="14:15">
      <c r="N58" s="42"/>
      <c r="O58" s="40"/>
    </row>
    <row r="67" spans="14:15">
      <c r="N67" s="42"/>
      <c r="O67" s="40"/>
    </row>
    <row r="68" spans="14:15">
      <c r="N68" s="42"/>
      <c r="O68" s="40"/>
    </row>
    <row r="69" spans="14:15">
      <c r="N69" s="42"/>
      <c r="O69" s="40"/>
    </row>
    <row r="70" spans="14:15">
      <c r="N70" s="42"/>
      <c r="O70" s="40"/>
    </row>
    <row r="71" spans="14:15">
      <c r="N71" s="42"/>
      <c r="O71" s="40"/>
    </row>
    <row r="72" spans="14:15">
      <c r="N72" s="42"/>
      <c r="O72" s="40"/>
    </row>
    <row r="73" spans="14:15">
      <c r="N73" s="42"/>
      <c r="O73" s="40"/>
    </row>
    <row r="74" spans="14:15">
      <c r="N74" s="42"/>
      <c r="O74" s="40"/>
    </row>
    <row r="81" spans="14:15">
      <c r="N81" s="42"/>
      <c r="O81" s="40"/>
    </row>
    <row r="82" spans="14:15">
      <c r="N82" s="42"/>
      <c r="O82" s="40"/>
    </row>
    <row r="83" spans="14:15">
      <c r="N83" s="42"/>
      <c r="O83" s="40"/>
    </row>
    <row r="84" spans="14:15">
      <c r="N84" s="42"/>
      <c r="O84" s="40"/>
    </row>
    <row r="85" spans="14:15">
      <c r="N85" s="42"/>
      <c r="O85" s="40"/>
    </row>
    <row r="86" spans="14:15">
      <c r="N86" s="42"/>
      <c r="O86" s="40"/>
    </row>
    <row r="87" spans="14:15">
      <c r="N87" s="42"/>
      <c r="O87" s="40"/>
    </row>
    <row r="88" spans="14:15">
      <c r="N88" s="42"/>
      <c r="O88" s="40"/>
    </row>
  </sheetData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90"/>
  <sheetViews>
    <sheetView workbookViewId="0">
      <selection activeCell="G28" sqref="G28"/>
    </sheetView>
  </sheetViews>
  <sheetFormatPr defaultColWidth="8.6328125" defaultRowHeight="14.5"/>
  <cols>
    <col min="1" max="1" width="8.6328125" style="39"/>
    <col min="2" max="2" width="2.36328125" style="39" customWidth="1"/>
    <col min="3" max="3" width="14.453125" style="39" customWidth="1"/>
    <col min="4" max="4" width="8.6328125" style="39"/>
    <col min="5" max="5" width="20.08984375" style="39" customWidth="1"/>
    <col min="6" max="6" width="8.6328125" style="39"/>
    <col min="7" max="7" width="21.54296875" style="39" customWidth="1"/>
    <col min="8" max="8" width="8.6328125" style="39"/>
    <col min="9" max="9" width="23.6328125" style="39" customWidth="1"/>
    <col min="10" max="16384" width="8.6328125" style="39"/>
  </cols>
  <sheetData>
    <row r="1" spans="3:9" ht="18.5">
      <c r="C1" s="1" t="s">
        <v>48</v>
      </c>
    </row>
    <row r="3" spans="3:9" ht="18.5">
      <c r="C3" s="1" t="s">
        <v>16</v>
      </c>
    </row>
    <row r="4" spans="3:9" ht="18.5">
      <c r="C4" s="1"/>
    </row>
    <row r="5" spans="3:9" ht="18.5">
      <c r="C5" s="1" t="s">
        <v>49</v>
      </c>
    </row>
    <row r="6" spans="3:9" ht="18.5">
      <c r="C6" s="1" t="s">
        <v>50</v>
      </c>
    </row>
    <row r="7" spans="3:9" ht="18.5">
      <c r="C7" s="1" t="s">
        <v>51</v>
      </c>
    </row>
    <row r="8" spans="3:9" ht="18.5">
      <c r="C8" s="1" t="s">
        <v>52</v>
      </c>
    </row>
    <row r="9" spans="3:9" ht="18.5">
      <c r="C9" s="1" t="s">
        <v>53</v>
      </c>
    </row>
    <row r="10" spans="3:9" ht="18.5">
      <c r="C10" s="1" t="s">
        <v>54</v>
      </c>
    </row>
    <row r="11" spans="3:9" ht="15" thickBot="1"/>
    <row r="12" spans="3:9" ht="37">
      <c r="C12" s="2" t="s">
        <v>0</v>
      </c>
      <c r="D12" s="3"/>
      <c r="E12" s="4">
        <v>1.9900000000000001E-2</v>
      </c>
      <c r="F12" s="5"/>
      <c r="G12" s="4">
        <v>0.03</v>
      </c>
      <c r="H12" s="6"/>
      <c r="I12" s="35">
        <f>E12+G12</f>
        <v>4.99E-2</v>
      </c>
    </row>
    <row r="13" spans="3:9">
      <c r="C13" s="8"/>
      <c r="D13" s="9"/>
      <c r="E13" s="9"/>
      <c r="F13" s="9"/>
      <c r="G13" s="9"/>
      <c r="H13" s="9"/>
      <c r="I13" s="36"/>
    </row>
    <row r="14" spans="3:9" ht="46.5" customHeight="1">
      <c r="C14" s="23" t="s">
        <v>1</v>
      </c>
      <c r="D14" s="9"/>
      <c r="E14" s="12" t="s">
        <v>10</v>
      </c>
      <c r="F14" s="9"/>
      <c r="G14" s="12" t="s">
        <v>11</v>
      </c>
      <c r="H14" s="9"/>
      <c r="I14" s="37" t="s">
        <v>12</v>
      </c>
    </row>
    <row r="15" spans="3:9" ht="9.75" customHeight="1">
      <c r="C15" s="11"/>
      <c r="D15" s="9"/>
      <c r="E15" s="12"/>
      <c r="F15" s="9"/>
      <c r="G15" s="12"/>
      <c r="H15" s="9"/>
      <c r="I15" s="37"/>
    </row>
    <row r="16" spans="3:9">
      <c r="C16" s="14" t="s">
        <v>2</v>
      </c>
      <c r="D16" s="9"/>
      <c r="E16" s="15">
        <f>E19/9*6+0.01</f>
        <v>970.87</v>
      </c>
      <c r="F16" s="16"/>
      <c r="G16" s="15">
        <f>G19/9*6-0.01</f>
        <v>130.20333333333335</v>
      </c>
      <c r="H16" s="15"/>
      <c r="I16" s="38">
        <f>E16+G16</f>
        <v>1101.0733333333333</v>
      </c>
    </row>
    <row r="17" spans="3:9">
      <c r="C17" s="14" t="s">
        <v>3</v>
      </c>
      <c r="D17" s="9"/>
      <c r="E17" s="15">
        <f>E19/9*7</f>
        <v>1132.67</v>
      </c>
      <c r="F17" s="16"/>
      <c r="G17" s="15">
        <f>G19/9*7</f>
        <v>151.91555555555556</v>
      </c>
      <c r="H17" s="15"/>
      <c r="I17" s="38">
        <f t="shared" ref="I17:I23" si="0">E17+G17</f>
        <v>1284.5855555555556</v>
      </c>
    </row>
    <row r="18" spans="3:9">
      <c r="C18" s="14" t="s">
        <v>4</v>
      </c>
      <c r="D18" s="9"/>
      <c r="E18" s="15">
        <f>E19/9*8</f>
        <v>1294.48</v>
      </c>
      <c r="F18" s="16"/>
      <c r="G18" s="15">
        <f>G19/9*8</f>
        <v>173.61777777777777</v>
      </c>
      <c r="H18" s="15"/>
      <c r="I18" s="38">
        <f t="shared" si="0"/>
        <v>1468.0977777777778</v>
      </c>
    </row>
    <row r="19" spans="3:9">
      <c r="C19" s="14" t="s">
        <v>5</v>
      </c>
      <c r="D19" s="9"/>
      <c r="E19" s="15">
        <v>1456.29</v>
      </c>
      <c r="F19" s="16"/>
      <c r="G19" s="15">
        <v>195.32</v>
      </c>
      <c r="H19" s="15"/>
      <c r="I19" s="38">
        <f t="shared" si="0"/>
        <v>1651.61</v>
      </c>
    </row>
    <row r="20" spans="3:9">
      <c r="C20" s="14" t="s">
        <v>6</v>
      </c>
      <c r="D20" s="9"/>
      <c r="E20" s="15">
        <f>E19/9*11+0.01</f>
        <v>1779.92</v>
      </c>
      <c r="F20" s="16"/>
      <c r="G20" s="15">
        <f>G19/9*11-0.01</f>
        <v>238.71444444444444</v>
      </c>
      <c r="H20" s="15"/>
      <c r="I20" s="38">
        <f t="shared" si="0"/>
        <v>2018.6344444444444</v>
      </c>
    </row>
    <row r="21" spans="3:9">
      <c r="C21" s="14" t="s">
        <v>7</v>
      </c>
      <c r="D21" s="9"/>
      <c r="E21" s="15">
        <f>E19/9*13+0.01</f>
        <v>2103.5400000000004</v>
      </c>
      <c r="F21" s="16"/>
      <c r="G21" s="15">
        <f>G19/9*13-0.01</f>
        <v>282.11888888888888</v>
      </c>
      <c r="H21" s="15"/>
      <c r="I21" s="38">
        <f t="shared" si="0"/>
        <v>2385.6588888888891</v>
      </c>
    </row>
    <row r="22" spans="3:9">
      <c r="C22" s="14" t="s">
        <v>8</v>
      </c>
      <c r="D22" s="9"/>
      <c r="E22" s="15">
        <f>E19/9*15</f>
        <v>2427.15</v>
      </c>
      <c r="F22" s="16"/>
      <c r="G22" s="15">
        <f>G19/9*15</f>
        <v>325.5333333333333</v>
      </c>
      <c r="H22" s="15"/>
      <c r="I22" s="38">
        <f t="shared" si="0"/>
        <v>2752.6833333333334</v>
      </c>
    </row>
    <row r="23" spans="3:9">
      <c r="C23" s="14" t="s">
        <v>9</v>
      </c>
      <c r="D23" s="9"/>
      <c r="E23" s="15">
        <f>E19/9*18-0.01</f>
        <v>2912.5699999999997</v>
      </c>
      <c r="F23" s="16"/>
      <c r="G23" s="15">
        <f>G19/9*18+0.01</f>
        <v>390.65</v>
      </c>
      <c r="H23" s="15"/>
      <c r="I23" s="38">
        <f t="shared" si="0"/>
        <v>3303.22</v>
      </c>
    </row>
    <row r="24" spans="3:9">
      <c r="C24" s="8"/>
      <c r="D24" s="9"/>
      <c r="E24" s="9"/>
      <c r="F24" s="9"/>
      <c r="G24" s="9"/>
      <c r="H24" s="9"/>
      <c r="I24" s="10"/>
    </row>
    <row r="25" spans="3:9" ht="15.5">
      <c r="C25" s="18" t="s">
        <v>38</v>
      </c>
      <c r="D25" s="9"/>
      <c r="E25" s="9"/>
      <c r="F25" s="9"/>
      <c r="G25" s="9"/>
      <c r="H25" s="9"/>
      <c r="I25" s="10"/>
    </row>
    <row r="26" spans="3:9" ht="15.5">
      <c r="C26" s="19" t="s">
        <v>55</v>
      </c>
      <c r="D26" s="9"/>
      <c r="E26" s="9"/>
      <c r="F26" s="9"/>
      <c r="G26" s="9"/>
      <c r="H26" s="9"/>
      <c r="I26" s="10"/>
    </row>
    <row r="27" spans="3:9" ht="15.5">
      <c r="C27" s="19"/>
      <c r="D27" s="9"/>
      <c r="E27" s="9"/>
      <c r="F27" s="9"/>
      <c r="G27" s="9"/>
      <c r="H27" s="9"/>
      <c r="I27" s="10"/>
    </row>
    <row r="28" spans="3:9" ht="16" thickBot="1">
      <c r="C28" s="24" t="s">
        <v>56</v>
      </c>
      <c r="D28" s="25"/>
      <c r="E28" s="25"/>
      <c r="F28" s="25"/>
      <c r="G28" s="25"/>
      <c r="H28" s="25"/>
      <c r="I28" s="26"/>
    </row>
    <row r="30" spans="3:9" ht="15.5" hidden="1">
      <c r="C30" s="34" t="s">
        <v>25</v>
      </c>
    </row>
    <row r="31" spans="3:9" hidden="1"/>
    <row r="32" spans="3:9" hidden="1">
      <c r="C32" s="39" t="s">
        <v>26</v>
      </c>
      <c r="H32" s="30">
        <v>1345.59</v>
      </c>
    </row>
    <row r="33" spans="3:10" hidden="1"/>
    <row r="34" spans="3:10" hidden="1">
      <c r="C34" s="39" t="s">
        <v>17</v>
      </c>
      <c r="F34" s="39" t="s">
        <v>18</v>
      </c>
      <c r="H34" s="28">
        <v>1282.49</v>
      </c>
    </row>
    <row r="35" spans="3:10" hidden="1">
      <c r="F35" s="39" t="s">
        <v>19</v>
      </c>
      <c r="H35" s="29">
        <v>63.1</v>
      </c>
    </row>
    <row r="36" spans="3:10" hidden="1">
      <c r="H36" s="30">
        <f>H34+H35</f>
        <v>1345.59</v>
      </c>
    </row>
    <row r="37" spans="3:10" hidden="1"/>
    <row r="38" spans="3:10" hidden="1"/>
    <row r="39" spans="3:10" hidden="1">
      <c r="C39" s="39" t="s">
        <v>21</v>
      </c>
      <c r="F39" s="27">
        <f>H36</f>
        <v>1345.59</v>
      </c>
      <c r="G39" s="39" t="s">
        <v>20</v>
      </c>
      <c r="H39" s="28">
        <f>F39/100*2.99</f>
        <v>40.233141000000003</v>
      </c>
    </row>
    <row r="40" spans="3:10" hidden="1">
      <c r="C40" s="39" t="s">
        <v>22</v>
      </c>
      <c r="F40" s="27">
        <f>F39</f>
        <v>1345.59</v>
      </c>
      <c r="G40" s="39" t="s">
        <v>23</v>
      </c>
      <c r="H40" s="29">
        <f>F40/100*3</f>
        <v>40.367699999999999</v>
      </c>
    </row>
    <row r="41" spans="3:10" hidden="1">
      <c r="H41" s="30">
        <f>H39+H40</f>
        <v>80.600841000000003</v>
      </c>
    </row>
    <row r="42" spans="3:10" hidden="1"/>
    <row r="43" spans="3:10" hidden="1">
      <c r="J43" s="33"/>
    </row>
    <row r="44" spans="3:10" hidden="1">
      <c r="C44" s="32" t="s">
        <v>24</v>
      </c>
      <c r="F44" s="39" t="s">
        <v>18</v>
      </c>
      <c r="H44" s="28">
        <f>H34+H39</f>
        <v>1322.7231409999999</v>
      </c>
      <c r="J44" s="31"/>
    </row>
    <row r="45" spans="3:10" hidden="1">
      <c r="F45" s="39" t="s">
        <v>19</v>
      </c>
      <c r="H45" s="29">
        <f>H35+H40</f>
        <v>103.46770000000001</v>
      </c>
      <c r="J45" s="31"/>
    </row>
    <row r="46" spans="3:10" hidden="1">
      <c r="H46" s="30">
        <f>H44+H45</f>
        <v>1426.1908409999999</v>
      </c>
    </row>
    <row r="48" spans="3:10">
      <c r="C48" s="41"/>
    </row>
    <row r="53" spans="14:15">
      <c r="N53" s="42"/>
      <c r="O53" s="40"/>
    </row>
    <row r="54" spans="14:15">
      <c r="N54" s="42"/>
      <c r="O54" s="40"/>
    </row>
    <row r="55" spans="14:15">
      <c r="N55" s="42"/>
      <c r="O55" s="40"/>
    </row>
    <row r="56" spans="14:15">
      <c r="N56" s="42"/>
      <c r="O56" s="40"/>
    </row>
    <row r="57" spans="14:15">
      <c r="N57" s="42"/>
      <c r="O57" s="40"/>
    </row>
    <row r="58" spans="14:15">
      <c r="N58" s="42"/>
      <c r="O58" s="40"/>
    </row>
    <row r="59" spans="14:15">
      <c r="N59" s="42"/>
      <c r="O59" s="40"/>
    </row>
    <row r="60" spans="14:15">
      <c r="N60" s="42"/>
      <c r="O60" s="40"/>
    </row>
    <row r="69" spans="14:15">
      <c r="N69" s="42"/>
      <c r="O69" s="40"/>
    </row>
    <row r="70" spans="14:15">
      <c r="N70" s="42"/>
      <c r="O70" s="40"/>
    </row>
    <row r="71" spans="14:15">
      <c r="N71" s="42"/>
      <c r="O71" s="40"/>
    </row>
    <row r="72" spans="14:15">
      <c r="N72" s="42"/>
      <c r="O72" s="40"/>
    </row>
    <row r="73" spans="14:15">
      <c r="N73" s="42"/>
      <c r="O73" s="40"/>
    </row>
    <row r="74" spans="14:15">
      <c r="N74" s="42"/>
      <c r="O74" s="40"/>
    </row>
    <row r="75" spans="14:15">
      <c r="N75" s="42"/>
      <c r="O75" s="40"/>
    </row>
    <row r="76" spans="14:15">
      <c r="N76" s="42"/>
      <c r="O76" s="40"/>
    </row>
    <row r="83" spans="14:15">
      <c r="N83" s="42"/>
      <c r="O83" s="40"/>
    </row>
    <row r="84" spans="14:15">
      <c r="N84" s="42"/>
      <c r="O84" s="40"/>
    </row>
    <row r="85" spans="14:15">
      <c r="N85" s="42"/>
      <c r="O85" s="40"/>
    </row>
    <row r="86" spans="14:15">
      <c r="N86" s="42"/>
      <c r="O86" s="40"/>
    </row>
    <row r="87" spans="14:15">
      <c r="N87" s="42"/>
      <c r="O87" s="40"/>
    </row>
    <row r="88" spans="14:15">
      <c r="N88" s="42"/>
      <c r="O88" s="40"/>
    </row>
    <row r="89" spans="14:15">
      <c r="N89" s="42"/>
      <c r="O89" s="40"/>
    </row>
    <row r="90" spans="14:15">
      <c r="N90" s="42"/>
      <c r="O90" s="40"/>
    </row>
  </sheetData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87"/>
  <sheetViews>
    <sheetView tabSelected="1" topLeftCell="A7" workbookViewId="0">
      <selection activeCell="E18" sqref="E18"/>
    </sheetView>
  </sheetViews>
  <sheetFormatPr defaultColWidth="8.6328125" defaultRowHeight="14"/>
  <cols>
    <col min="1" max="1" width="8.6328125" style="47"/>
    <col min="2" max="2" width="2.36328125" style="47" customWidth="1"/>
    <col min="3" max="3" width="17.08984375" style="47" customWidth="1"/>
    <col min="4" max="4" width="7.08984375" style="47" customWidth="1"/>
    <col min="5" max="5" width="22.54296875" style="47" customWidth="1"/>
    <col min="6" max="6" width="7.08984375" style="47" customWidth="1"/>
    <col min="7" max="7" width="22.54296875" style="47" bestFit="1" customWidth="1"/>
    <col min="8" max="8" width="7.08984375" style="47" customWidth="1"/>
    <col min="9" max="9" width="22.54296875" style="47" customWidth="1"/>
    <col min="10" max="10" width="2.36328125" style="47" customWidth="1"/>
    <col min="11" max="16384" width="8.6328125" style="47"/>
  </cols>
  <sheetData>
    <row r="1" spans="3:12" ht="18">
      <c r="C1" s="48" t="s">
        <v>57</v>
      </c>
    </row>
    <row r="3" spans="3:12" ht="18">
      <c r="C3" s="48" t="s">
        <v>16</v>
      </c>
    </row>
    <row r="4" spans="3:12" ht="18">
      <c r="C4" s="48"/>
    </row>
    <row r="5" spans="3:12" ht="18.75" customHeight="1">
      <c r="C5" s="79" t="s">
        <v>60</v>
      </c>
      <c r="D5" s="79"/>
      <c r="E5" s="79"/>
      <c r="F5" s="79"/>
      <c r="G5" s="79"/>
      <c r="H5" s="79"/>
      <c r="I5" s="79"/>
      <c r="L5" s="48"/>
    </row>
    <row r="6" spans="3:12" ht="18.75" customHeight="1">
      <c r="C6" s="79"/>
      <c r="D6" s="79"/>
      <c r="E6" s="79"/>
      <c r="F6" s="79"/>
      <c r="G6" s="79"/>
      <c r="H6" s="79"/>
      <c r="I6" s="79"/>
      <c r="L6" s="48"/>
    </row>
    <row r="7" spans="3:12" ht="18.75" customHeight="1">
      <c r="C7" s="79"/>
      <c r="D7" s="79"/>
      <c r="E7" s="79"/>
      <c r="F7" s="79"/>
      <c r="G7" s="79"/>
      <c r="H7" s="79"/>
      <c r="I7" s="79"/>
      <c r="L7" s="48"/>
    </row>
    <row r="8" spans="3:12" ht="14.5" thickBot="1"/>
    <row r="9" spans="3:12" ht="36">
      <c r="C9" s="49" t="s">
        <v>0</v>
      </c>
      <c r="D9" s="50"/>
      <c r="E9" s="51">
        <v>2.9899999999999999E-2</v>
      </c>
      <c r="F9" s="52"/>
      <c r="G9" s="51">
        <v>0.02</v>
      </c>
      <c r="H9" s="53"/>
      <c r="I9" s="74">
        <f>E9+G9</f>
        <v>4.99E-2</v>
      </c>
    </row>
    <row r="10" spans="3:12">
      <c r="C10" s="54"/>
      <c r="D10" s="55"/>
      <c r="E10" s="55"/>
      <c r="F10" s="55"/>
      <c r="G10" s="55"/>
      <c r="H10" s="55"/>
      <c r="I10" s="75"/>
    </row>
    <row r="11" spans="3:12" ht="46.5" customHeight="1">
      <c r="C11" s="56" t="s">
        <v>1</v>
      </c>
      <c r="D11" s="55"/>
      <c r="E11" s="72" t="s">
        <v>10</v>
      </c>
      <c r="F11" s="55"/>
      <c r="G11" s="72" t="s">
        <v>11</v>
      </c>
      <c r="H11" s="55"/>
      <c r="I11" s="76" t="s">
        <v>12</v>
      </c>
    </row>
    <row r="12" spans="3:12" ht="9.75" customHeight="1">
      <c r="C12" s="58"/>
      <c r="D12" s="55"/>
      <c r="E12" s="57"/>
      <c r="F12" s="55"/>
      <c r="G12" s="57"/>
      <c r="H12" s="55"/>
      <c r="I12" s="77"/>
    </row>
    <row r="13" spans="3:12" ht="18">
      <c r="C13" s="59" t="s">
        <v>2</v>
      </c>
      <c r="D13" s="55"/>
      <c r="E13" s="73">
        <f>ROUND(E16/9*6,2)</f>
        <v>1003.78</v>
      </c>
      <c r="F13" s="73"/>
      <c r="G13" s="73">
        <f>ROUND(G16/9*6,2)</f>
        <v>152.24</v>
      </c>
      <c r="H13" s="43"/>
      <c r="I13" s="78">
        <f>E13+G13</f>
        <v>1156.02</v>
      </c>
      <c r="L13" s="48"/>
    </row>
    <row r="14" spans="3:12" ht="18">
      <c r="C14" s="59" t="s">
        <v>3</v>
      </c>
      <c r="D14" s="55"/>
      <c r="E14" s="73">
        <f>ROUND(E16/9*7,2)</f>
        <v>1171.08</v>
      </c>
      <c r="F14" s="73"/>
      <c r="G14" s="73">
        <f>ROUND(G16/9*7,2)</f>
        <v>177.61</v>
      </c>
      <c r="H14" s="43"/>
      <c r="I14" s="78">
        <f t="shared" ref="I14:I20" si="0">E14+G14</f>
        <v>1348.69</v>
      </c>
      <c r="L14" s="48"/>
    </row>
    <row r="15" spans="3:12" ht="18">
      <c r="C15" s="59" t="s">
        <v>4</v>
      </c>
      <c r="D15" s="55"/>
      <c r="E15" s="73">
        <v>1338.38</v>
      </c>
      <c r="F15" s="73"/>
      <c r="G15" s="73">
        <v>202.98</v>
      </c>
      <c r="H15" s="43"/>
      <c r="I15" s="78">
        <f t="shared" si="0"/>
        <v>1541.3600000000001</v>
      </c>
      <c r="L15" s="48"/>
    </row>
    <row r="16" spans="3:12">
      <c r="C16" s="59" t="s">
        <v>5</v>
      </c>
      <c r="D16" s="55"/>
      <c r="E16" s="73">
        <v>1505.67</v>
      </c>
      <c r="F16" s="73"/>
      <c r="G16" s="73">
        <v>228.36</v>
      </c>
      <c r="H16" s="43"/>
      <c r="I16" s="78">
        <f t="shared" si="0"/>
        <v>1734.0300000000002</v>
      </c>
    </row>
    <row r="17" spans="3:9">
      <c r="C17" s="59" t="s">
        <v>6</v>
      </c>
      <c r="D17" s="55"/>
      <c r="E17" s="73">
        <v>1840.27</v>
      </c>
      <c r="F17" s="73"/>
      <c r="G17" s="73">
        <v>279.10000000000002</v>
      </c>
      <c r="H17" s="43"/>
      <c r="I17" s="78">
        <f t="shared" si="0"/>
        <v>2119.37</v>
      </c>
    </row>
    <row r="18" spans="3:9">
      <c r="C18" s="59" t="s">
        <v>7</v>
      </c>
      <c r="D18" s="55"/>
      <c r="E18" s="73">
        <f>ROUND(E16/9*13,2)</f>
        <v>2174.86</v>
      </c>
      <c r="F18" s="73"/>
      <c r="G18" s="73">
        <f>ROUND(G16/9*13,2)</f>
        <v>329.85</v>
      </c>
      <c r="H18" s="43"/>
      <c r="I18" s="78">
        <f t="shared" si="0"/>
        <v>2504.71</v>
      </c>
    </row>
    <row r="19" spans="3:9">
      <c r="C19" s="59" t="s">
        <v>8</v>
      </c>
      <c r="D19" s="55"/>
      <c r="E19" s="73">
        <v>2509.46</v>
      </c>
      <c r="F19" s="73"/>
      <c r="G19" s="73">
        <v>380.59</v>
      </c>
      <c r="H19" s="43"/>
      <c r="I19" s="78">
        <f t="shared" si="0"/>
        <v>2890.05</v>
      </c>
    </row>
    <row r="20" spans="3:9">
      <c r="C20" s="59" t="s">
        <v>9</v>
      </c>
      <c r="D20" s="55"/>
      <c r="E20" s="73">
        <v>3011.35</v>
      </c>
      <c r="F20" s="73"/>
      <c r="G20" s="73">
        <v>456.71</v>
      </c>
      <c r="H20" s="43"/>
      <c r="I20" s="78">
        <f t="shared" si="0"/>
        <v>3468.06</v>
      </c>
    </row>
    <row r="21" spans="3:9">
      <c r="C21" s="54"/>
      <c r="D21" s="55"/>
      <c r="E21" s="55"/>
      <c r="F21" s="55"/>
      <c r="G21" s="55"/>
      <c r="H21" s="55"/>
      <c r="I21" s="60"/>
    </row>
    <row r="22" spans="3:9" ht="15.5">
      <c r="C22" s="61" t="s">
        <v>59</v>
      </c>
      <c r="D22" s="55"/>
      <c r="E22" s="55"/>
      <c r="F22" s="55"/>
      <c r="G22" s="55"/>
      <c r="H22" s="55"/>
      <c r="I22" s="60"/>
    </row>
    <row r="23" spans="3:9" ht="15.5">
      <c r="C23" s="62" t="s">
        <v>39</v>
      </c>
      <c r="D23" s="55"/>
      <c r="E23" s="55"/>
      <c r="F23" s="55"/>
      <c r="G23" s="55"/>
      <c r="H23" s="55"/>
      <c r="I23" s="60"/>
    </row>
    <row r="24" spans="3:9" ht="15.5">
      <c r="C24" s="62"/>
      <c r="D24" s="55"/>
      <c r="E24" s="55"/>
      <c r="F24" s="55"/>
      <c r="G24" s="55"/>
      <c r="H24" s="55"/>
      <c r="I24" s="60"/>
    </row>
    <row r="25" spans="3:9" ht="16" thickBot="1">
      <c r="C25" s="63" t="s">
        <v>58</v>
      </c>
      <c r="D25" s="64"/>
      <c r="E25" s="64"/>
      <c r="F25" s="64"/>
      <c r="G25" s="64"/>
      <c r="H25" s="64"/>
      <c r="I25" s="65"/>
    </row>
    <row r="27" spans="3:9" ht="15.5" hidden="1">
      <c r="C27" s="66" t="s">
        <v>25</v>
      </c>
    </row>
    <row r="28" spans="3:9" hidden="1"/>
    <row r="29" spans="3:9" hidden="1">
      <c r="C29" s="47" t="s">
        <v>26</v>
      </c>
      <c r="H29" s="67">
        <v>1345.59</v>
      </c>
    </row>
    <row r="30" spans="3:9" hidden="1"/>
    <row r="31" spans="3:9" hidden="1">
      <c r="C31" s="47" t="s">
        <v>17</v>
      </c>
      <c r="F31" s="47" t="s">
        <v>18</v>
      </c>
      <c r="H31" s="68">
        <v>1282.49</v>
      </c>
    </row>
    <row r="32" spans="3:9" hidden="1">
      <c r="F32" s="47" t="s">
        <v>19</v>
      </c>
      <c r="H32" s="69">
        <v>63.1</v>
      </c>
    </row>
    <row r="33" spans="3:8" hidden="1">
      <c r="H33" s="67">
        <f>H31+H32</f>
        <v>1345.59</v>
      </c>
    </row>
    <row r="34" spans="3:8" hidden="1"/>
    <row r="35" spans="3:8" hidden="1"/>
    <row r="36" spans="3:8" hidden="1">
      <c r="C36" s="47" t="s">
        <v>21</v>
      </c>
      <c r="F36" s="70">
        <f>H33</f>
        <v>1345.59</v>
      </c>
      <c r="G36" s="47" t="s">
        <v>20</v>
      </c>
      <c r="H36" s="68">
        <f>F36/100*2.99</f>
        <v>40.233141000000003</v>
      </c>
    </row>
    <row r="37" spans="3:8" hidden="1">
      <c r="C37" s="47" t="s">
        <v>22</v>
      </c>
      <c r="F37" s="70">
        <f>F36</f>
        <v>1345.59</v>
      </c>
      <c r="G37" s="47" t="s">
        <v>23</v>
      </c>
      <c r="H37" s="69">
        <f>F37/100*3</f>
        <v>40.367699999999999</v>
      </c>
    </row>
    <row r="38" spans="3:8" hidden="1">
      <c r="H38" s="67">
        <f>H36+H37</f>
        <v>80.600841000000003</v>
      </c>
    </row>
    <row r="39" spans="3:8" hidden="1"/>
    <row r="40" spans="3:8" hidden="1"/>
    <row r="41" spans="3:8" hidden="1">
      <c r="C41" s="71" t="s">
        <v>24</v>
      </c>
      <c r="F41" s="47" t="s">
        <v>18</v>
      </c>
      <c r="H41" s="68">
        <f>H31+H36</f>
        <v>1322.7231409999999</v>
      </c>
    </row>
    <row r="42" spans="3:8" hidden="1">
      <c r="F42" s="47" t="s">
        <v>19</v>
      </c>
      <c r="H42" s="69">
        <f>H32+H37</f>
        <v>103.46770000000001</v>
      </c>
    </row>
    <row r="43" spans="3:8" hidden="1">
      <c r="H43" s="67">
        <f>H41+H42</f>
        <v>1426.1908409999999</v>
      </c>
    </row>
    <row r="45" spans="3:8">
      <c r="C45" s="44"/>
    </row>
    <row r="50" spans="14:15">
      <c r="N50" s="45"/>
      <c r="O50" s="46"/>
    </row>
    <row r="51" spans="14:15">
      <c r="N51" s="45"/>
      <c r="O51" s="46"/>
    </row>
    <row r="52" spans="14:15">
      <c r="N52" s="45"/>
      <c r="O52" s="46"/>
    </row>
    <row r="53" spans="14:15">
      <c r="N53" s="45"/>
      <c r="O53" s="46"/>
    </row>
    <row r="54" spans="14:15">
      <c r="N54" s="45"/>
      <c r="O54" s="46"/>
    </row>
    <row r="55" spans="14:15">
      <c r="N55" s="45"/>
      <c r="O55" s="46"/>
    </row>
    <row r="56" spans="14:15">
      <c r="N56" s="45"/>
      <c r="O56" s="46"/>
    </row>
    <row r="57" spans="14:15">
      <c r="N57" s="45"/>
      <c r="O57" s="46"/>
    </row>
    <row r="66" spans="14:15">
      <c r="N66" s="45"/>
      <c r="O66" s="46"/>
    </row>
    <row r="67" spans="14:15">
      <c r="N67" s="45"/>
      <c r="O67" s="46"/>
    </row>
    <row r="68" spans="14:15">
      <c r="N68" s="45"/>
      <c r="O68" s="46"/>
    </row>
    <row r="69" spans="14:15">
      <c r="N69" s="45"/>
      <c r="O69" s="46"/>
    </row>
    <row r="70" spans="14:15">
      <c r="N70" s="45"/>
      <c r="O70" s="46"/>
    </row>
    <row r="71" spans="14:15">
      <c r="N71" s="45"/>
      <c r="O71" s="46"/>
    </row>
    <row r="72" spans="14:15">
      <c r="N72" s="45"/>
      <c r="O72" s="46"/>
    </row>
    <row r="73" spans="14:15">
      <c r="N73" s="45"/>
      <c r="O73" s="46"/>
    </row>
    <row r="80" spans="14:15">
      <c r="N80" s="45"/>
      <c r="O80" s="46"/>
    </row>
    <row r="81" spans="14:15">
      <c r="N81" s="45"/>
      <c r="O81" s="46"/>
    </row>
    <row r="82" spans="14:15">
      <c r="N82" s="45"/>
      <c r="O82" s="46"/>
    </row>
    <row r="83" spans="14:15">
      <c r="N83" s="45"/>
      <c r="O83" s="46"/>
    </row>
    <row r="84" spans="14:15">
      <c r="N84" s="45"/>
      <c r="O84" s="46"/>
    </row>
    <row r="85" spans="14:15">
      <c r="N85" s="45"/>
      <c r="O85" s="46"/>
    </row>
    <row r="86" spans="14:15">
      <c r="N86" s="45"/>
      <c r="O86" s="46"/>
    </row>
    <row r="87" spans="14:15">
      <c r="N87" s="45"/>
      <c r="O87" s="46"/>
    </row>
  </sheetData>
  <mergeCells count="1">
    <mergeCell ref="C5:I7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2017-18</vt:lpstr>
      <vt:lpstr>2018-19</vt:lpstr>
      <vt:lpstr>2020-21</vt:lpstr>
      <vt:lpstr>2021-22</vt:lpstr>
      <vt:lpstr>2022-23</vt:lpstr>
      <vt:lpstr>2023-24</vt:lpstr>
    </vt:vector>
  </TitlesOfParts>
  <Company>Oxford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Wood</dc:creator>
  <cp:lastModifiedBy>clee</cp:lastModifiedBy>
  <cp:lastPrinted>2018-03-05T12:37:42Z</cp:lastPrinted>
  <dcterms:created xsi:type="dcterms:W3CDTF">2017-03-23T09:38:17Z</dcterms:created>
  <dcterms:modified xsi:type="dcterms:W3CDTF">2023-05-19T12:12:05Z</dcterms:modified>
</cp:coreProperties>
</file>