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ankemp/Library/Mobile Documents/com~apple~CloudDocs/Work Current 101120/Oxford/Matter 3 Written Statements - Housing Need and Requirement/"/>
    </mc:Choice>
  </mc:AlternateContent>
  <xr:revisionPtr revIDLastSave="0" documentId="8_{1519500F-59BB-A54C-8F98-612E4BCC3376}" xr6:coauthVersionLast="47" xr6:coauthVersionMax="47" xr10:uidLastSave="{00000000-0000-0000-0000-000000000000}"/>
  <bookViews>
    <workbookView xWindow="0" yWindow="500" windowWidth="23260" windowHeight="16160" xr2:uid="{6769E062-D5EC-4376-868F-CF03F8F5F051}"/>
  </bookViews>
  <sheets>
    <sheet name="Annex 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2" l="1"/>
  <c r="E59" i="2"/>
  <c r="E58" i="2"/>
  <c r="D15" i="2"/>
  <c r="F15" i="2" s="1"/>
  <c r="E13" i="2"/>
  <c r="G13" i="2" s="1"/>
  <c r="F31" i="2" s="1"/>
  <c r="D10" i="2"/>
  <c r="F10" i="2" s="1"/>
  <c r="E61" i="2" l="1"/>
  <c r="H63" i="2" s="1"/>
  <c r="F22" i="2"/>
  <c r="F24" i="2" s="1"/>
  <c r="G24" i="2" s="1"/>
  <c r="F33" i="2"/>
  <c r="G33" i="2" s="1"/>
  <c r="H33" i="2" l="1"/>
  <c r="G35" i="2"/>
  <c r="H43" i="2" s="1"/>
  <c r="H65" i="2" s="1"/>
</calcChain>
</file>

<file path=xl/sharedStrings.xml><?xml version="1.0" encoding="utf-8"?>
<sst xmlns="http://schemas.openxmlformats.org/spreadsheetml/2006/main" count="46" uniqueCount="41">
  <si>
    <t>Annex A - An alternative net migration figure</t>
  </si>
  <si>
    <t>Net Migration data from Table 3.10</t>
  </si>
  <si>
    <t>From</t>
  </si>
  <si>
    <t>To</t>
  </si>
  <si>
    <t>Net Mig</t>
  </si>
  <si>
    <t>Totals</t>
  </si>
  <si>
    <t>Averages</t>
  </si>
  <si>
    <t>Existing number of Net migrants proposed in HENA</t>
  </si>
  <si>
    <t>Per year</t>
  </si>
  <si>
    <t>10 years</t>
  </si>
  <si>
    <t>Average 2015-20</t>
  </si>
  <si>
    <t>Adjustment for 2021 Census additional growth</t>
  </si>
  <si>
    <t>Total 2020 to 2040</t>
  </si>
  <si>
    <t>Source: Table 3.11 HENA</t>
  </si>
  <si>
    <t>Revised number of Net migrants option</t>
  </si>
  <si>
    <t>% Reduction</t>
  </si>
  <si>
    <t>2030-40 - Average 2010-15</t>
  </si>
  <si>
    <t>Reduction in Net migrants over 10 years</t>
  </si>
  <si>
    <t>Total population change in all years</t>
  </si>
  <si>
    <t>Population 2011</t>
  </si>
  <si>
    <t>Population 2021</t>
  </si>
  <si>
    <t>Change in ten years</t>
  </si>
  <si>
    <t>Broad percentage reduction in population growth over ten years</t>
  </si>
  <si>
    <t>2014 Based ONS Household Projections for Oxfordshire</t>
  </si>
  <si>
    <t>Change each decade</t>
  </si>
  <si>
    <t>Change in</t>
  </si>
  <si>
    <t>2019</t>
  </si>
  <si>
    <t>2019-29</t>
  </si>
  <si>
    <t>2029-39</t>
  </si>
  <si>
    <t>Decades</t>
  </si>
  <si>
    <t>Cherwell</t>
  </si>
  <si>
    <t>Oxford</t>
  </si>
  <si>
    <t>South Oxfordshire</t>
  </si>
  <si>
    <t>Vale of White Horse</t>
  </si>
  <si>
    <t>West Oxfordshire</t>
  </si>
  <si>
    <t>Oxfordshire</t>
  </si>
  <si>
    <t>Projected growth in 20 yrs      = 2 x 37,301</t>
  </si>
  <si>
    <t>ONS growth                           = 37,301 + 21,834</t>
  </si>
  <si>
    <t>Reduction required due to the taper</t>
  </si>
  <si>
    <t>Percentage reduction using tapering ONS figures</t>
  </si>
  <si>
    <t>Broad Total effects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</si>
</sst>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3" fillId="0" borderId="2" xfId="0" applyFont="1" applyBorder="1"/>
    <xf numFmtId="0" fontId="2" fillId="0" borderId="2" xfId="0" applyFont="1" applyBorder="1"/>
    <xf numFmtId="0" fontId="3" fillId="0" borderId="0" xfId="0" applyFont="1" applyAlignment="1">
      <alignment horizontal="left" indent="1"/>
    </xf>
    <xf numFmtId="3" fontId="2" fillId="0" borderId="0" xfId="0" applyNumberFormat="1" applyFont="1"/>
    <xf numFmtId="3" fontId="2" fillId="0" borderId="2" xfId="0" applyNumberFormat="1" applyFont="1" applyBorder="1"/>
    <xf numFmtId="0" fontId="3" fillId="0" borderId="0" xfId="0" applyFont="1" applyAlignment="1">
      <alignment horizontal="left" indent="2"/>
    </xf>
    <xf numFmtId="9" fontId="2" fillId="0" borderId="0" xfId="0" applyNumberFormat="1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3" fontId="2" fillId="0" borderId="5" xfId="0" applyNumberFormat="1" applyFont="1" applyBorder="1"/>
    <xf numFmtId="3" fontId="2" fillId="2" borderId="0" xfId="0" applyNumberFormat="1" applyFont="1" applyFill="1"/>
    <xf numFmtId="0" fontId="2" fillId="3" borderId="0" xfId="0" applyFont="1" applyFill="1"/>
    <xf numFmtId="3" fontId="2" fillId="3" borderId="0" xfId="0" applyNumberFormat="1" applyFont="1" applyFill="1"/>
    <xf numFmtId="0" fontId="3" fillId="0" borderId="1" xfId="0" applyFont="1" applyBorder="1"/>
    <xf numFmtId="3" fontId="5" fillId="0" borderId="1" xfId="1" applyNumberFormat="1" applyFont="1" applyBorder="1"/>
    <xf numFmtId="0" fontId="6" fillId="0" borderId="1" xfId="1" applyFont="1" applyBorder="1"/>
    <xf numFmtId="0" fontId="6" fillId="0" borderId="0" xfId="1" applyFont="1"/>
    <xf numFmtId="3" fontId="6" fillId="0" borderId="0" xfId="1" applyNumberFormat="1" applyFont="1"/>
    <xf numFmtId="0" fontId="7" fillId="0" borderId="2" xfId="1" applyFont="1" applyBorder="1"/>
    <xf numFmtId="0" fontId="6" fillId="0" borderId="2" xfId="1" applyFont="1" applyBorder="1"/>
    <xf numFmtId="0" fontId="7" fillId="0" borderId="0" xfId="1" applyFont="1" applyAlignment="1">
      <alignment horizontal="right"/>
    </xf>
    <xf numFmtId="1" fontId="7" fillId="0" borderId="0" xfId="1" quotePrefix="1" applyNumberFormat="1" applyFont="1" applyAlignment="1">
      <alignment horizontal="right"/>
    </xf>
    <xf numFmtId="1" fontId="7" fillId="0" borderId="0" xfId="1" applyNumberFormat="1" applyFont="1" applyAlignment="1">
      <alignment horizontal="right"/>
    </xf>
    <xf numFmtId="0" fontId="7" fillId="0" borderId="0" xfId="1" quotePrefix="1" applyFont="1" applyAlignment="1">
      <alignment horizontal="right"/>
    </xf>
    <xf numFmtId="0" fontId="6" fillId="0" borderId="0" xfId="0" applyFont="1"/>
    <xf numFmtId="9" fontId="6" fillId="0" borderId="0" xfId="1" applyNumberFormat="1" applyFont="1"/>
    <xf numFmtId="0" fontId="7" fillId="0" borderId="0" xfId="1" applyFont="1"/>
    <xf numFmtId="3" fontId="7" fillId="0" borderId="3" xfId="1" applyNumberFormat="1" applyFont="1" applyBorder="1"/>
    <xf numFmtId="9" fontId="7" fillId="0" borderId="3" xfId="1" applyNumberFormat="1" applyFont="1" applyBorder="1"/>
    <xf numFmtId="10" fontId="6" fillId="0" borderId="0" xfId="1" applyNumberFormat="1" applyFont="1"/>
    <xf numFmtId="0" fontId="3" fillId="0" borderId="0" xfId="0" applyFont="1" applyAlignment="1">
      <alignment horizontal="right"/>
    </xf>
    <xf numFmtId="3" fontId="2" fillId="2" borderId="5" xfId="0" applyNumberFormat="1" applyFont="1" applyFill="1" applyBorder="1"/>
    <xf numFmtId="0" fontId="8" fillId="0" borderId="0" xfId="0" applyFont="1"/>
    <xf numFmtId="0" fontId="9" fillId="0" borderId="3" xfId="0" applyFont="1" applyBorder="1"/>
    <xf numFmtId="3" fontId="9" fillId="0" borderId="3" xfId="0" applyNumberFormat="1" applyFont="1" applyBorder="1"/>
    <xf numFmtId="3" fontId="2" fillId="4" borderId="5" xfId="0" applyNumberFormat="1" applyFont="1" applyFill="1" applyBorder="1"/>
    <xf numFmtId="3" fontId="2" fillId="4" borderId="0" xfId="0" applyNumberFormat="1" applyFont="1" applyFill="1"/>
    <xf numFmtId="0" fontId="9" fillId="0" borderId="0" xfId="0" applyFont="1"/>
    <xf numFmtId="0" fontId="10" fillId="0" borderId="0" xfId="0" applyFont="1"/>
    <xf numFmtId="3" fontId="9" fillId="0" borderId="0" xfId="0" applyNumberFormat="1" applyFont="1"/>
    <xf numFmtId="164" fontId="9" fillId="0" borderId="0" xfId="0" applyNumberFormat="1" applyFont="1"/>
    <xf numFmtId="3" fontId="6" fillId="0" borderId="2" xfId="1" applyNumberFormat="1" applyFont="1" applyBorder="1"/>
    <xf numFmtId="3" fontId="6" fillId="0" borderId="3" xfId="1" applyNumberFormat="1" applyFont="1" applyBorder="1"/>
    <xf numFmtId="3" fontId="5" fillId="0" borderId="3" xfId="1" applyNumberFormat="1" applyFont="1" applyBorder="1"/>
    <xf numFmtId="0" fontId="5" fillId="0" borderId="3" xfId="1" applyFont="1" applyBorder="1"/>
    <xf numFmtId="10" fontId="2" fillId="0" borderId="0" xfId="0" applyNumberFormat="1" applyFont="1"/>
    <xf numFmtId="0" fontId="10" fillId="0" borderId="3" xfId="0" applyFont="1" applyBorder="1"/>
    <xf numFmtId="3" fontId="7" fillId="5" borderId="3" xfId="1" applyNumberFormat="1" applyFont="1" applyFill="1" applyBorder="1"/>
    <xf numFmtId="3" fontId="7" fillId="6" borderId="3" xfId="1" applyNumberFormat="1" applyFont="1" applyFill="1" applyBorder="1"/>
    <xf numFmtId="164" fontId="5" fillId="0" borderId="3" xfId="1" applyNumberFormat="1" applyFont="1" applyBorder="1"/>
    <xf numFmtId="0" fontId="8" fillId="0" borderId="3" xfId="0" applyFont="1" applyBorder="1"/>
    <xf numFmtId="0" fontId="9" fillId="0" borderId="2" xfId="0" applyFont="1" applyBorder="1"/>
    <xf numFmtId="0" fontId="9" fillId="0" borderId="2" xfId="0" applyFont="1" applyBorder="1" applyAlignment="1"/>
    <xf numFmtId="0" fontId="11" fillId="0" borderId="2" xfId="0" applyFont="1" applyBorder="1" applyAlignment="1"/>
    <xf numFmtId="0" fontId="2" fillId="0" borderId="0" xfId="0" applyFont="1" applyAlignment="1"/>
    <xf numFmtId="0" fontId="0" fillId="0" borderId="0" xfId="0" applyAlignment="1"/>
    <xf numFmtId="0" fontId="2" fillId="0" borderId="2" xfId="0" applyFont="1" applyBorder="1" applyAlignment="1"/>
    <xf numFmtId="0" fontId="0" fillId="0" borderId="2" xfId="0" applyBorder="1" applyAlignment="1"/>
    <xf numFmtId="0" fontId="9" fillId="0" borderId="3" xfId="0" applyFont="1" applyBorder="1" applyAlignment="1"/>
    <xf numFmtId="0" fontId="10" fillId="0" borderId="3" xfId="0" applyFont="1" applyBorder="1" applyAlignment="1"/>
  </cellXfs>
  <cellStyles count="2">
    <cellStyle name="Normal" xfId="0" builtinId="0"/>
    <cellStyle name="Normal 4" xfId="1" xr:uid="{F586BC5E-4CEE-4F57-9020-2624A89E67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5404-75FB-43FB-9B8C-620B58764CF7}">
  <sheetPr>
    <pageSetUpPr fitToPage="1"/>
  </sheetPr>
  <dimension ref="A1:H91"/>
  <sheetViews>
    <sheetView tabSelected="1" showWhiteSpace="0" zoomScaleNormal="100" workbookViewId="0"/>
  </sheetViews>
  <sheetFormatPr defaultColWidth="8.85546875" defaultRowHeight="14.1"/>
  <cols>
    <col min="1" max="1" width="19.85546875" style="1" customWidth="1"/>
    <col min="2" max="4" width="12.85546875" style="1" customWidth="1"/>
    <col min="5" max="5" width="10.28515625" style="1" customWidth="1"/>
    <col min="6" max="6" width="11.85546875" style="1" bestFit="1" customWidth="1"/>
    <col min="7" max="7" width="13.140625" style="1" customWidth="1"/>
    <col min="8" max="8" width="13.42578125" style="1" bestFit="1" customWidth="1"/>
    <col min="9" max="16384" width="8.85546875" style="1"/>
  </cols>
  <sheetData>
    <row r="1" spans="1:8" ht="21" thickBot="1">
      <c r="A1" s="2" t="s">
        <v>0</v>
      </c>
      <c r="B1" s="3"/>
      <c r="C1" s="3"/>
      <c r="D1" s="3"/>
      <c r="E1" s="3"/>
      <c r="F1" s="3"/>
      <c r="G1" s="3"/>
      <c r="H1" s="3"/>
    </row>
    <row r="3" spans="1:8" ht="15" thickBot="1">
      <c r="A3" s="18" t="s">
        <v>1</v>
      </c>
      <c r="B3" s="3"/>
      <c r="C3" s="3"/>
      <c r="D3" s="3"/>
      <c r="E3" s="3"/>
      <c r="F3" s="3"/>
      <c r="G3" s="3"/>
      <c r="H3" s="3"/>
    </row>
    <row r="5" spans="1:8" ht="15" thickBot="1">
      <c r="A5" s="1" t="s">
        <v>2</v>
      </c>
      <c r="B5" s="1" t="s">
        <v>3</v>
      </c>
      <c r="C5" s="1" t="s">
        <v>4</v>
      </c>
      <c r="D5" s="3" t="s">
        <v>5</v>
      </c>
      <c r="E5" s="3"/>
    </row>
    <row r="6" spans="1:8" ht="15" thickBot="1">
      <c r="F6" s="3" t="s">
        <v>6</v>
      </c>
      <c r="G6" s="3"/>
    </row>
    <row r="7" spans="1:8">
      <c r="A7" s="16">
        <v>2009</v>
      </c>
      <c r="B7" s="16">
        <v>2010</v>
      </c>
      <c r="C7" s="17">
        <v>2512</v>
      </c>
    </row>
    <row r="8" spans="1:8">
      <c r="A8" s="1">
        <v>2010</v>
      </c>
      <c r="B8" s="1">
        <v>2011</v>
      </c>
      <c r="C8" s="7">
        <v>2281</v>
      </c>
      <c r="D8" s="11"/>
      <c r="E8" s="11"/>
      <c r="F8" s="11"/>
      <c r="G8" s="11"/>
    </row>
    <row r="9" spans="1:8">
      <c r="A9" s="1">
        <v>2011</v>
      </c>
      <c r="B9" s="1">
        <v>2012</v>
      </c>
      <c r="C9" s="7">
        <v>616</v>
      </c>
      <c r="D9" s="12"/>
      <c r="E9" s="12"/>
      <c r="F9" s="12"/>
      <c r="G9" s="12"/>
    </row>
    <row r="10" spans="1:8">
      <c r="A10" s="1">
        <v>2012</v>
      </c>
      <c r="B10" s="1">
        <v>2013</v>
      </c>
      <c r="C10" s="7">
        <v>1438</v>
      </c>
      <c r="D10" s="14">
        <f>SUM(C8:C12)</f>
        <v>9108</v>
      </c>
      <c r="E10" s="12"/>
      <c r="F10" s="14">
        <f>D10/5</f>
        <v>1821.6</v>
      </c>
      <c r="G10" s="12"/>
    </row>
    <row r="11" spans="1:8">
      <c r="A11" s="1">
        <v>2013</v>
      </c>
      <c r="B11" s="1">
        <v>2014</v>
      </c>
      <c r="C11" s="7">
        <v>3318</v>
      </c>
      <c r="D11" s="12"/>
      <c r="E11" s="12"/>
      <c r="F11" s="12"/>
      <c r="G11" s="12"/>
    </row>
    <row r="12" spans="1:8">
      <c r="A12" s="1">
        <v>2014</v>
      </c>
      <c r="B12" s="1">
        <v>2015</v>
      </c>
      <c r="C12" s="7">
        <v>1455</v>
      </c>
      <c r="D12" s="13"/>
      <c r="E12" s="12"/>
      <c r="F12" s="13"/>
      <c r="G12" s="12"/>
    </row>
    <row r="13" spans="1:8">
      <c r="A13" s="1">
        <v>2015</v>
      </c>
      <c r="B13" s="1">
        <v>2016</v>
      </c>
      <c r="C13" s="7">
        <v>2057</v>
      </c>
      <c r="D13" s="11"/>
      <c r="E13" s="14">
        <f>SUM(C8:C17)</f>
        <v>22866</v>
      </c>
      <c r="F13" s="11"/>
      <c r="G13" s="40">
        <f>E13/10</f>
        <v>2286.6</v>
      </c>
      <c r="H13" s="7"/>
    </row>
    <row r="14" spans="1:8">
      <c r="A14" s="1">
        <v>2016</v>
      </c>
      <c r="B14" s="1">
        <v>2017</v>
      </c>
      <c r="C14" s="7">
        <v>1802</v>
      </c>
      <c r="D14" s="12"/>
      <c r="E14" s="12"/>
      <c r="F14" s="12"/>
      <c r="G14" s="12"/>
    </row>
    <row r="15" spans="1:8">
      <c r="A15" s="1">
        <v>2017</v>
      </c>
      <c r="B15" s="1">
        <v>2018</v>
      </c>
      <c r="C15" s="7">
        <v>3529</v>
      </c>
      <c r="D15" s="14">
        <f>SUM(C13:C17)</f>
        <v>13758</v>
      </c>
      <c r="E15" s="12"/>
      <c r="F15" s="36">
        <f>D15/5</f>
        <v>2751.6</v>
      </c>
      <c r="G15" s="12"/>
    </row>
    <row r="16" spans="1:8">
      <c r="A16" s="1">
        <v>2018</v>
      </c>
      <c r="B16" s="1">
        <v>2019</v>
      </c>
      <c r="C16" s="7">
        <v>2235</v>
      </c>
      <c r="D16" s="12"/>
      <c r="E16" s="12"/>
      <c r="F16" s="12"/>
      <c r="G16" s="12"/>
    </row>
    <row r="17" spans="1:8">
      <c r="A17" s="1">
        <v>2019</v>
      </c>
      <c r="B17" s="1">
        <v>2020</v>
      </c>
      <c r="C17" s="7">
        <v>4135</v>
      </c>
      <c r="D17" s="13"/>
      <c r="E17" s="13"/>
      <c r="F17" s="13"/>
      <c r="G17" s="13"/>
    </row>
    <row r="19" spans="1:8" ht="15.95">
      <c r="A19" s="57" t="s">
        <v>7</v>
      </c>
      <c r="B19" s="58"/>
      <c r="C19" s="58"/>
      <c r="D19" s="58"/>
      <c r="E19" s="58"/>
      <c r="F19" s="58"/>
      <c r="G19" s="5"/>
      <c r="H19" s="5"/>
    </row>
    <row r="21" spans="1:8">
      <c r="F21" s="35" t="s">
        <v>8</v>
      </c>
      <c r="G21" s="35" t="s">
        <v>9</v>
      </c>
    </row>
    <row r="22" spans="1:8" ht="15">
      <c r="A22" s="59" t="s">
        <v>10</v>
      </c>
      <c r="B22" s="60"/>
      <c r="C22" s="60"/>
      <c r="D22" s="60"/>
      <c r="F22" s="15">
        <f>F15</f>
        <v>2751.6</v>
      </c>
      <c r="G22" s="6"/>
    </row>
    <row r="23" spans="1:8" ht="15">
      <c r="A23" s="61" t="s">
        <v>11</v>
      </c>
      <c r="B23" s="62"/>
      <c r="C23" s="62"/>
      <c r="D23" s="62"/>
      <c r="F23" s="8">
        <v>2674</v>
      </c>
      <c r="G23" s="8"/>
    </row>
    <row r="24" spans="1:8" s="37" customFormat="1" ht="15.95">
      <c r="A24" s="63" t="s">
        <v>12</v>
      </c>
      <c r="B24" s="64"/>
      <c r="C24" s="64"/>
      <c r="D24" s="64"/>
      <c r="E24" s="38"/>
      <c r="F24" s="39">
        <f>F22+F23</f>
        <v>5425.6</v>
      </c>
      <c r="G24" s="39">
        <f>F24*10</f>
        <v>54256</v>
      </c>
    </row>
    <row r="26" spans="1:8" ht="15">
      <c r="A26" s="59" t="s">
        <v>13</v>
      </c>
      <c r="B26" s="60"/>
      <c r="C26" s="60"/>
      <c r="D26" s="60"/>
    </row>
    <row r="28" spans="1:8" ht="15.95">
      <c r="A28" s="57" t="s">
        <v>14</v>
      </c>
      <c r="B28" s="58"/>
      <c r="C28" s="58"/>
      <c r="D28" s="58"/>
      <c r="E28" s="58"/>
      <c r="F28" s="58"/>
      <c r="G28" s="4"/>
      <c r="H28" s="4"/>
    </row>
    <row r="30" spans="1:8">
      <c r="F30" s="35" t="s">
        <v>8</v>
      </c>
      <c r="G30" s="35" t="s">
        <v>9</v>
      </c>
      <c r="H30" s="35" t="s">
        <v>15</v>
      </c>
    </row>
    <row r="31" spans="1:8" ht="15">
      <c r="A31" s="59" t="s">
        <v>16</v>
      </c>
      <c r="B31" s="60"/>
      <c r="C31" s="60"/>
      <c r="D31" s="60"/>
      <c r="F31" s="41">
        <f>G13</f>
        <v>2286.6</v>
      </c>
      <c r="G31" s="7"/>
    </row>
    <row r="32" spans="1:8" ht="15">
      <c r="A32" s="61" t="s">
        <v>11</v>
      </c>
      <c r="B32" s="62"/>
      <c r="C32" s="62"/>
      <c r="D32" s="62"/>
      <c r="F32" s="8">
        <v>2674</v>
      </c>
      <c r="G32" s="7"/>
    </row>
    <row r="33" spans="1:8" s="37" customFormat="1" ht="15.95">
      <c r="A33" s="63" t="s">
        <v>12</v>
      </c>
      <c r="B33" s="64"/>
      <c r="C33" s="64"/>
      <c r="D33" s="64"/>
      <c r="E33" s="38"/>
      <c r="F33" s="39">
        <f>F31+F32</f>
        <v>4960.6000000000004</v>
      </c>
      <c r="G33" s="39">
        <f>F33*10</f>
        <v>49606</v>
      </c>
      <c r="H33" s="54">
        <f>(G33-G24)/G24</f>
        <v>-8.5704806841639627E-2</v>
      </c>
    </row>
    <row r="34" spans="1:8" s="37" customFormat="1" ht="15.95">
      <c r="A34" s="42"/>
      <c r="B34" s="43"/>
      <c r="C34" s="43"/>
      <c r="D34" s="43"/>
      <c r="E34" s="42"/>
      <c r="F34" s="44"/>
      <c r="G34" s="44"/>
      <c r="H34" s="45"/>
    </row>
    <row r="35" spans="1:8" s="42" customFormat="1" ht="15.95">
      <c r="A35" s="38" t="s">
        <v>17</v>
      </c>
      <c r="B35" s="51"/>
      <c r="C35" s="51"/>
      <c r="D35" s="51"/>
      <c r="E35" s="38"/>
      <c r="F35" s="39"/>
      <c r="G35" s="39">
        <f>G33-G24</f>
        <v>-4650</v>
      </c>
      <c r="H35" s="45"/>
    </row>
    <row r="36" spans="1:8" s="37" customFormat="1" ht="15.95">
      <c r="A36" s="42"/>
      <c r="B36" s="43"/>
      <c r="C36" s="43"/>
      <c r="D36" s="43"/>
      <c r="E36" s="42"/>
      <c r="F36" s="44"/>
      <c r="G36" s="44"/>
      <c r="H36" s="45"/>
    </row>
    <row r="37" spans="1:8" s="37" customFormat="1" ht="15.95">
      <c r="A37" s="57" t="s">
        <v>18</v>
      </c>
      <c r="B37" s="58"/>
      <c r="C37" s="58"/>
      <c r="D37" s="58"/>
      <c r="E37" s="58"/>
      <c r="F37" s="58"/>
      <c r="G37" s="56"/>
      <c r="H37" s="45"/>
    </row>
    <row r="38" spans="1:8" s="37" customFormat="1" ht="15.95">
      <c r="A38" s="42"/>
      <c r="B38" s="43"/>
      <c r="C38" s="43"/>
      <c r="D38" s="43"/>
      <c r="E38" s="42"/>
      <c r="F38" s="44"/>
      <c r="G38" s="44"/>
      <c r="H38" s="45"/>
    </row>
    <row r="39" spans="1:8" s="37" customFormat="1" ht="15.95">
      <c r="A39" s="42" t="s">
        <v>19</v>
      </c>
      <c r="B39" s="43"/>
      <c r="C39" s="43"/>
      <c r="D39" s="43"/>
      <c r="E39" s="42"/>
      <c r="F39" s="44"/>
      <c r="G39" s="44">
        <v>654791</v>
      </c>
      <c r="H39" s="45"/>
    </row>
    <row r="40" spans="1:8" s="37" customFormat="1" ht="15.95">
      <c r="A40" s="42" t="s">
        <v>20</v>
      </c>
      <c r="B40" s="43"/>
      <c r="C40" s="43"/>
      <c r="D40" s="43"/>
      <c r="E40" s="42"/>
      <c r="F40" s="44"/>
      <c r="G40" s="44">
        <v>726727</v>
      </c>
      <c r="H40" s="45"/>
    </row>
    <row r="41" spans="1:8" s="37" customFormat="1" ht="15.95">
      <c r="A41" s="38" t="s">
        <v>21</v>
      </c>
      <c r="B41" s="51"/>
      <c r="C41" s="51"/>
      <c r="D41" s="51"/>
      <c r="E41" s="38"/>
      <c r="F41" s="39"/>
      <c r="G41" s="39">
        <f>G40-G39</f>
        <v>71936</v>
      </c>
      <c r="H41" s="45"/>
    </row>
    <row r="42" spans="1:8" s="37" customFormat="1" ht="15.95">
      <c r="A42" s="42"/>
      <c r="B42" s="43"/>
      <c r="C42" s="43"/>
      <c r="D42" s="43"/>
      <c r="E42" s="42"/>
      <c r="F42" s="44"/>
      <c r="G42" s="44"/>
      <c r="H42" s="45"/>
    </row>
    <row r="43" spans="1:8" s="37" customFormat="1" ht="15.95">
      <c r="A43" s="38" t="s">
        <v>22</v>
      </c>
      <c r="B43" s="51"/>
      <c r="C43" s="51"/>
      <c r="D43" s="51"/>
      <c r="E43" s="38"/>
      <c r="F43" s="39"/>
      <c r="G43" s="55"/>
      <c r="H43" s="54">
        <f>G35/G41</f>
        <v>-6.4640791814946613E-2</v>
      </c>
    </row>
    <row r="45" spans="1:8" ht="17.100000000000001" thickBot="1">
      <c r="A45" s="19" t="s">
        <v>23</v>
      </c>
      <c r="B45" s="20"/>
      <c r="C45" s="20"/>
      <c r="D45" s="20"/>
      <c r="E45" s="20"/>
      <c r="F45" s="20"/>
      <c r="G45" s="20"/>
      <c r="H45" s="20"/>
    </row>
    <row r="46" spans="1:8">
      <c r="A46" s="21"/>
      <c r="B46" s="22"/>
      <c r="C46" s="22"/>
      <c r="D46" s="22"/>
      <c r="E46" s="21"/>
      <c r="F46" s="21"/>
      <c r="G46" s="21"/>
    </row>
    <row r="47" spans="1:8">
      <c r="A47" s="22"/>
      <c r="B47" s="22"/>
      <c r="C47" s="22"/>
      <c r="D47" s="22"/>
      <c r="E47" s="23" t="s">
        <v>24</v>
      </c>
      <c r="F47" s="24"/>
      <c r="G47" s="25" t="s">
        <v>25</v>
      </c>
    </row>
    <row r="48" spans="1:8">
      <c r="A48" s="22"/>
      <c r="B48" s="26" t="s">
        <v>26</v>
      </c>
      <c r="C48" s="26">
        <v>2029</v>
      </c>
      <c r="D48" s="27">
        <v>2039</v>
      </c>
      <c r="E48" s="28" t="s">
        <v>27</v>
      </c>
      <c r="F48" s="25" t="s">
        <v>28</v>
      </c>
      <c r="G48" s="25" t="s">
        <v>29</v>
      </c>
    </row>
    <row r="49" spans="1:8">
      <c r="A49" s="22"/>
      <c r="B49" s="26"/>
      <c r="C49" s="26"/>
      <c r="D49" s="27"/>
      <c r="E49" s="28"/>
      <c r="F49" s="25"/>
      <c r="G49" s="25"/>
    </row>
    <row r="50" spans="1:8">
      <c r="A50" s="29" t="s">
        <v>30</v>
      </c>
      <c r="B50" s="22">
        <v>58449</v>
      </c>
      <c r="C50" s="22">
        <v>66997</v>
      </c>
      <c r="D50" s="22">
        <v>71920</v>
      </c>
      <c r="E50" s="22">
        <v>8548</v>
      </c>
      <c r="F50" s="22">
        <v>4923</v>
      </c>
      <c r="G50" s="30">
        <v>-0.42407580720636406</v>
      </c>
    </row>
    <row r="51" spans="1:8">
      <c r="A51" s="29" t="s">
        <v>31</v>
      </c>
      <c r="B51" s="22">
        <v>57781</v>
      </c>
      <c r="C51" s="22">
        <v>66477</v>
      </c>
      <c r="D51" s="22">
        <v>71717</v>
      </c>
      <c r="E51" s="22">
        <v>8696</v>
      </c>
      <c r="F51" s="22">
        <v>5240</v>
      </c>
      <c r="G51" s="30">
        <v>-0.39742410303587855</v>
      </c>
    </row>
    <row r="52" spans="1:8">
      <c r="A52" s="29" t="s">
        <v>32</v>
      </c>
      <c r="B52" s="22">
        <v>55721</v>
      </c>
      <c r="C52" s="22">
        <v>61968</v>
      </c>
      <c r="D52" s="22">
        <v>65857</v>
      </c>
      <c r="E52" s="22">
        <v>6247</v>
      </c>
      <c r="F52" s="22">
        <v>3889</v>
      </c>
      <c r="G52" s="30">
        <v>-0.3774611813670562</v>
      </c>
    </row>
    <row r="53" spans="1:8">
      <c r="A53" s="29" t="s">
        <v>33</v>
      </c>
      <c r="B53" s="22">
        <v>51361</v>
      </c>
      <c r="C53" s="22">
        <v>59073</v>
      </c>
      <c r="D53" s="22">
        <v>63333</v>
      </c>
      <c r="E53" s="22">
        <v>7712</v>
      </c>
      <c r="F53" s="22">
        <v>4260</v>
      </c>
      <c r="G53" s="30">
        <v>-0.44761410788381745</v>
      </c>
    </row>
    <row r="54" spans="1:8">
      <c r="A54" s="29" t="s">
        <v>34</v>
      </c>
      <c r="B54" s="22">
        <v>44997</v>
      </c>
      <c r="C54" s="22">
        <v>51095</v>
      </c>
      <c r="D54" s="22">
        <v>54617</v>
      </c>
      <c r="E54" s="22">
        <v>6098</v>
      </c>
      <c r="F54" s="22">
        <v>3522</v>
      </c>
      <c r="G54" s="30">
        <v>-0.42243358478189569</v>
      </c>
    </row>
    <row r="55" spans="1:8">
      <c r="A55" s="22"/>
      <c r="B55" s="22"/>
      <c r="C55" s="22"/>
      <c r="D55" s="22"/>
      <c r="E55" s="31"/>
      <c r="F55" s="31"/>
      <c r="G55" s="21"/>
    </row>
    <row r="56" spans="1:8">
      <c r="A56" s="32" t="s">
        <v>35</v>
      </c>
      <c r="B56" s="32">
        <v>268309</v>
      </c>
      <c r="C56" s="32">
        <v>305610</v>
      </c>
      <c r="D56" s="32">
        <v>327444</v>
      </c>
      <c r="E56" s="52">
        <v>37301</v>
      </c>
      <c r="F56" s="53">
        <v>21834</v>
      </c>
      <c r="G56" s="33">
        <v>-0.41465376263370957</v>
      </c>
    </row>
    <row r="57" spans="1:8">
      <c r="A57" s="22"/>
      <c r="B57" s="22"/>
      <c r="C57" s="22"/>
      <c r="D57" s="22"/>
      <c r="E57" s="22"/>
      <c r="F57" s="22"/>
      <c r="G57" s="21"/>
    </row>
    <row r="58" spans="1:8">
      <c r="A58" s="22" t="s">
        <v>36</v>
      </c>
      <c r="B58" s="22"/>
      <c r="C58" s="22"/>
      <c r="D58" s="22"/>
      <c r="E58" s="22">
        <f>2*E56</f>
        <v>74602</v>
      </c>
      <c r="F58" s="21"/>
      <c r="G58" s="22"/>
    </row>
    <row r="59" spans="1:8">
      <c r="A59" s="22" t="s">
        <v>37</v>
      </c>
      <c r="B59" s="22"/>
      <c r="C59" s="22"/>
      <c r="D59" s="22"/>
      <c r="E59" s="22">
        <f>E56+F56</f>
        <v>59135</v>
      </c>
      <c r="F59" s="22"/>
      <c r="G59" s="22"/>
    </row>
    <row r="60" spans="1:8">
      <c r="A60" s="46"/>
      <c r="B60" s="46"/>
      <c r="C60" s="46"/>
      <c r="D60" s="46"/>
      <c r="E60" s="46"/>
      <c r="F60" s="22"/>
      <c r="G60" s="22"/>
    </row>
    <row r="61" spans="1:8">
      <c r="A61" s="47" t="s">
        <v>38</v>
      </c>
      <c r="B61" s="47"/>
      <c r="C61" s="47"/>
      <c r="D61" s="47"/>
      <c r="E61" s="47">
        <f>(E59-E58)</f>
        <v>-15467</v>
      </c>
      <c r="F61" s="21"/>
      <c r="G61" s="22"/>
      <c r="H61" s="35" t="s">
        <v>15</v>
      </c>
    </row>
    <row r="62" spans="1:8">
      <c r="F62" s="21"/>
      <c r="G62" s="21"/>
    </row>
    <row r="63" spans="1:8" ht="15.95">
      <c r="A63" s="48" t="s">
        <v>39</v>
      </c>
      <c r="B63" s="48"/>
      <c r="C63" s="48"/>
      <c r="D63" s="48"/>
      <c r="E63" s="38"/>
      <c r="F63" s="49"/>
      <c r="G63" s="49"/>
      <c r="H63" s="54">
        <f>E61/E58</f>
        <v>-0.20732688131685478</v>
      </c>
    </row>
    <row r="64" spans="1:8" ht="15.95">
      <c r="A64" s="22"/>
      <c r="B64" s="22"/>
      <c r="C64" s="22"/>
      <c r="D64" s="22"/>
      <c r="E64" s="34"/>
      <c r="F64" s="21"/>
      <c r="G64" s="21"/>
      <c r="H64" s="45"/>
    </row>
    <row r="65" spans="1:8" ht="15.95">
      <c r="A65" s="48" t="s">
        <v>40</v>
      </c>
      <c r="B65" s="48"/>
      <c r="C65" s="48"/>
      <c r="D65" s="48"/>
      <c r="E65" s="48"/>
      <c r="F65" s="48"/>
      <c r="G65" s="48"/>
      <c r="H65" s="54">
        <f>H63+H43</f>
        <v>-0.27196767313180137</v>
      </c>
    </row>
    <row r="66" spans="1:8">
      <c r="A66" s="22"/>
      <c r="B66" s="22"/>
      <c r="C66" s="22"/>
      <c r="D66" s="22"/>
      <c r="E66" s="34"/>
      <c r="F66" s="21"/>
      <c r="G66" s="21"/>
    </row>
    <row r="67" spans="1:8">
      <c r="A67" s="22"/>
      <c r="B67" s="22"/>
      <c r="C67" s="22"/>
      <c r="D67" s="22"/>
      <c r="E67" s="34"/>
      <c r="F67" s="21"/>
      <c r="G67" s="21"/>
      <c r="H67" s="50"/>
    </row>
    <row r="88" spans="6:6">
      <c r="F88" s="9"/>
    </row>
    <row r="89" spans="6:6">
      <c r="F89" s="7"/>
    </row>
    <row r="90" spans="6:6">
      <c r="F90" s="7"/>
    </row>
    <row r="91" spans="6:6">
      <c r="F91" s="10"/>
    </row>
  </sheetData>
  <mergeCells count="10">
    <mergeCell ref="A37:F37"/>
    <mergeCell ref="A31:D31"/>
    <mergeCell ref="A32:D32"/>
    <mergeCell ref="A33:D33"/>
    <mergeCell ref="A19:F19"/>
    <mergeCell ref="A22:D22"/>
    <mergeCell ref="A23:D23"/>
    <mergeCell ref="A24:D24"/>
    <mergeCell ref="A26:D26"/>
    <mergeCell ref="A28:F28"/>
  </mergeCells>
  <pageMargins left="0.7" right="0.7" top="0.75" bottom="0.75" header="0.3" footer="0.3"/>
  <pageSetup paperSize="9" scale="77" orientation="portrait" r:id="rId1"/>
  <headerFooter>
    <oddFooter xml:space="preserve">&amp;L&amp;D - &amp;T&amp;R&amp;Z&amp;F - &amp;A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b32180-f6be-4156-bd87-94caf0a8a10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BBF8FC6A0F074E806251DA7E1B425A" ma:contentTypeVersion="17" ma:contentTypeDescription="Create a new document." ma:contentTypeScope="" ma:versionID="e64d2c4747ec2946614bb4ff508873d9">
  <xsd:schema xmlns:xsd="http://www.w3.org/2001/XMLSchema" xmlns:xs="http://www.w3.org/2001/XMLSchema" xmlns:p="http://schemas.microsoft.com/office/2006/metadata/properties" xmlns:ns2="3a4bcc9d-2574-4af6-ad8f-d0baa2bb729f" xmlns:ns3="deb32180-f6be-4156-bd87-94caf0a8a105" targetNamespace="http://schemas.microsoft.com/office/2006/metadata/properties" ma:root="true" ma:fieldsID="14d84f844f67f428ba72a64a904833ce" ns2:_="" ns3:_="">
    <xsd:import namespace="3a4bcc9d-2574-4af6-ad8f-d0baa2bb729f"/>
    <xsd:import namespace="deb32180-f6be-4156-bd87-94caf0a8a1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bcc9d-2574-4af6-ad8f-d0baa2bb72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b32180-f6be-4156-bd87-94caf0a8a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4f7ef52-d20e-4112-ad12-462daea79328}" ma:internalName="TaxCatchAll" ma:showField="CatchAllData" ma:web="deb32180-f6be-4156-bd87-94caf0a8a1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297512-4500-43EE-A09C-25CB66152436}"/>
</file>

<file path=customXml/itemProps2.xml><?xml version="1.0" encoding="utf-8"?>
<ds:datastoreItem xmlns:ds="http://schemas.openxmlformats.org/officeDocument/2006/customXml" ds:itemID="{0DFC58CA-6EC1-4B86-9891-5BCF42BC3274}"/>
</file>

<file path=customXml/itemProps3.xml><?xml version="1.0" encoding="utf-8"?>
<ds:datastoreItem xmlns:ds="http://schemas.openxmlformats.org/officeDocument/2006/customXml" ds:itemID="{A78CD8D0-0461-49C8-8090-912008CC76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Illingworth</dc:creator>
  <cp:keywords/>
  <dc:description/>
  <cp:lastModifiedBy>BAYLY Lyndsey</cp:lastModifiedBy>
  <cp:revision/>
  <dcterms:created xsi:type="dcterms:W3CDTF">2023-02-26T12:56:34Z</dcterms:created>
  <dcterms:modified xsi:type="dcterms:W3CDTF">2024-05-29T14:57:52Z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0x01010022BBF8FC6A0F074E806251DA7E1B425A</vt:lpwstr>
  </property>
</Properties>
</file>